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be\Desktop\"/>
    </mc:Choice>
  </mc:AlternateContent>
  <bookViews>
    <workbookView xWindow="0" yWindow="0" windowWidth="28770" windowHeight="7995" tabRatio="943" activeTab="4"/>
  </bookViews>
  <sheets>
    <sheet name="rel 1" sheetId="39" r:id="rId1"/>
    <sheet name="rel 2" sheetId="40" r:id="rId2"/>
    <sheet name="rel 3" sheetId="41" r:id="rId3"/>
    <sheet name="rel 4" sheetId="42" r:id="rId4"/>
    <sheet name="rel 5" sheetId="43" r:id="rId5"/>
    <sheet name="rel 6" sheetId="18" r:id="rId6"/>
    <sheet name="poimenovanje" sheetId="44" r:id="rId7"/>
    <sheet name="abs 1" sheetId="45" r:id="rId8"/>
    <sheet name="abs 2" sheetId="46" r:id="rId9"/>
    <sheet name="mešano 1" sheetId="47" r:id="rId10"/>
    <sheet name="mešano 2" sheetId="48" r:id="rId11"/>
    <sheet name="konsolidacija" sheetId="49" r:id="rId12"/>
  </sheets>
  <definedNames>
    <definedName name="vrednost_v_CAD">poimenovanje!$F$2</definedName>
    <definedName name="vrednost_v_EUR">poimenovanje!$D$3</definedName>
    <definedName name="vrednost_v_USD">poimenovanje!$E$2</definedName>
  </definedNames>
  <calcPr calcId="162913"/>
</workbook>
</file>

<file path=xl/calcChain.xml><?xml version="1.0" encoding="utf-8"?>
<calcChain xmlns="http://schemas.openxmlformats.org/spreadsheetml/2006/main">
  <c r="F18" i="49" l="1"/>
  <c r="F19" i="49"/>
  <c r="F20" i="49"/>
  <c r="C20" i="49"/>
  <c r="D20" i="49"/>
  <c r="E20" i="49"/>
  <c r="B20" i="49"/>
  <c r="F17" i="49"/>
  <c r="D18" i="49"/>
  <c r="E17" i="49"/>
  <c r="D17" i="49"/>
  <c r="E18" i="49"/>
  <c r="D19" i="49"/>
  <c r="E19" i="49"/>
  <c r="C19" i="49"/>
  <c r="C18" i="49"/>
  <c r="C17" i="49"/>
  <c r="B19" i="49"/>
  <c r="B18" i="49"/>
  <c r="B17" i="49"/>
  <c r="Q10" i="49"/>
  <c r="R10" i="49"/>
  <c r="S10" i="49"/>
  <c r="T10" i="49"/>
  <c r="T8" i="49"/>
  <c r="T9" i="49"/>
  <c r="T7" i="49"/>
  <c r="P10" i="49"/>
  <c r="M10" i="49"/>
  <c r="J10" i="49"/>
  <c r="K10" i="49"/>
  <c r="L10" i="49"/>
  <c r="I10" i="49"/>
  <c r="M8" i="49"/>
  <c r="M9" i="49"/>
  <c r="M7" i="49"/>
  <c r="F10" i="49"/>
  <c r="C10" i="49"/>
  <c r="D10" i="49"/>
  <c r="E10" i="49"/>
  <c r="B10" i="49"/>
  <c r="F8" i="49"/>
  <c r="F9" i="49"/>
  <c r="F7" i="49"/>
  <c r="E9" i="48"/>
  <c r="F9" i="48"/>
  <c r="G9" i="48"/>
  <c r="H9" i="48"/>
  <c r="I9" i="48"/>
  <c r="J9" i="48"/>
  <c r="K9" i="48"/>
  <c r="L9" i="48"/>
  <c r="M9" i="48"/>
  <c r="N9" i="48"/>
  <c r="O9" i="48"/>
  <c r="P9" i="48"/>
  <c r="Q9" i="48"/>
  <c r="R9" i="48"/>
  <c r="S9" i="48"/>
  <c r="E10" i="48"/>
  <c r="F10" i="48"/>
  <c r="G10" i="48"/>
  <c r="H10" i="48"/>
  <c r="I10" i="48"/>
  <c r="J10" i="48"/>
  <c r="K10" i="48"/>
  <c r="L10" i="48"/>
  <c r="M10" i="48"/>
  <c r="N10" i="48"/>
  <c r="O10" i="48"/>
  <c r="P10" i="48"/>
  <c r="Q10" i="48"/>
  <c r="R10" i="48"/>
  <c r="S10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E12" i="48"/>
  <c r="F12" i="48"/>
  <c r="G12" i="48"/>
  <c r="H12" i="48"/>
  <c r="I12" i="48"/>
  <c r="J12" i="48"/>
  <c r="K12" i="48"/>
  <c r="L12" i="48"/>
  <c r="M12" i="48"/>
  <c r="N12" i="48"/>
  <c r="O12" i="48"/>
  <c r="P12" i="48"/>
  <c r="Q12" i="48"/>
  <c r="R12" i="48"/>
  <c r="S12" i="48"/>
  <c r="E13" i="48"/>
  <c r="F13" i="48"/>
  <c r="G13" i="48"/>
  <c r="H13" i="48"/>
  <c r="I13" i="48"/>
  <c r="J13" i="48"/>
  <c r="K13" i="48"/>
  <c r="L13" i="48"/>
  <c r="M13" i="48"/>
  <c r="N13" i="48"/>
  <c r="O13" i="48"/>
  <c r="P13" i="48"/>
  <c r="Q13" i="48"/>
  <c r="R13" i="48"/>
  <c r="S13" i="48"/>
  <c r="E14" i="48"/>
  <c r="F14" i="48"/>
  <c r="G14" i="48"/>
  <c r="H14" i="48"/>
  <c r="I14" i="48"/>
  <c r="J14" i="48"/>
  <c r="K14" i="48"/>
  <c r="L14" i="48"/>
  <c r="M14" i="48"/>
  <c r="N14" i="48"/>
  <c r="O14" i="48"/>
  <c r="P14" i="48"/>
  <c r="Q14" i="48"/>
  <c r="R14" i="48"/>
  <c r="S14" i="48"/>
  <c r="E15" i="48"/>
  <c r="F15" i="48"/>
  <c r="G15" i="48"/>
  <c r="H15" i="48"/>
  <c r="I15" i="48"/>
  <c r="J15" i="48"/>
  <c r="K15" i="48"/>
  <c r="L15" i="48"/>
  <c r="M15" i="48"/>
  <c r="N15" i="48"/>
  <c r="O15" i="48"/>
  <c r="P15" i="48"/>
  <c r="Q15" i="48"/>
  <c r="R15" i="48"/>
  <c r="S15" i="48"/>
  <c r="D15" i="48"/>
  <c r="D14" i="48"/>
  <c r="D13" i="48"/>
  <c r="D12" i="48"/>
  <c r="D11" i="48"/>
  <c r="D10" i="48"/>
  <c r="D9" i="48"/>
  <c r="E8" i="48"/>
  <c r="F8" i="48"/>
  <c r="G8" i="48"/>
  <c r="H8" i="48"/>
  <c r="I8" i="48"/>
  <c r="J8" i="48"/>
  <c r="K8" i="48"/>
  <c r="L8" i="48"/>
  <c r="M8" i="48"/>
  <c r="N8" i="48"/>
  <c r="O8" i="48"/>
  <c r="P8" i="48"/>
  <c r="Q8" i="48"/>
  <c r="R8" i="48"/>
  <c r="S8" i="48"/>
  <c r="D8" i="48"/>
  <c r="E7" i="48"/>
  <c r="F7" i="48"/>
  <c r="G7" i="48"/>
  <c r="H7" i="48"/>
  <c r="I7" i="48"/>
  <c r="J7" i="48"/>
  <c r="K7" i="48"/>
  <c r="L7" i="48"/>
  <c r="M7" i="48"/>
  <c r="N7" i="48"/>
  <c r="O7" i="48"/>
  <c r="P7" i="48"/>
  <c r="Q7" i="48"/>
  <c r="R7" i="48"/>
  <c r="S7" i="48"/>
  <c r="D7" i="48"/>
  <c r="E6" i="48"/>
  <c r="F6" i="48"/>
  <c r="G6" i="48"/>
  <c r="H6" i="48"/>
  <c r="I6" i="48"/>
  <c r="J6" i="48"/>
  <c r="K6" i="48"/>
  <c r="L6" i="48"/>
  <c r="M6" i="48"/>
  <c r="N6" i="48"/>
  <c r="O6" i="48"/>
  <c r="P6" i="48"/>
  <c r="Q6" i="48"/>
  <c r="R6" i="48"/>
  <c r="S6" i="48"/>
  <c r="D6" i="48"/>
  <c r="U16" i="47"/>
  <c r="U6" i="47"/>
  <c r="U7" i="47"/>
  <c r="U8" i="47"/>
  <c r="U9" i="47"/>
  <c r="U10" i="47"/>
  <c r="U11" i="47"/>
  <c r="U12" i="47"/>
  <c r="U13" i="47"/>
  <c r="U14" i="47"/>
  <c r="U15" i="47"/>
  <c r="U5" i="47"/>
  <c r="T6" i="47"/>
  <c r="T7" i="47"/>
  <c r="T8" i="47"/>
  <c r="T9" i="47"/>
  <c r="T10" i="47"/>
  <c r="T11" i="47"/>
  <c r="T12" i="47"/>
  <c r="T13" i="47"/>
  <c r="T14" i="47"/>
  <c r="T15" i="47"/>
  <c r="T16" i="47"/>
  <c r="T5" i="47"/>
  <c r="S6" i="47"/>
  <c r="S7" i="47"/>
  <c r="S8" i="47"/>
  <c r="S9" i="47"/>
  <c r="S10" i="47"/>
  <c r="S11" i="47"/>
  <c r="S12" i="47"/>
  <c r="S13" i="47"/>
  <c r="S14" i="47"/>
  <c r="S15" i="47"/>
  <c r="S16" i="47"/>
  <c r="S5" i="47"/>
  <c r="R6" i="47"/>
  <c r="R7" i="47"/>
  <c r="R8" i="47"/>
  <c r="R9" i="47"/>
  <c r="R10" i="47"/>
  <c r="R11" i="47"/>
  <c r="R12" i="47"/>
  <c r="R13" i="47"/>
  <c r="R14" i="47"/>
  <c r="R15" i="47"/>
  <c r="R16" i="47"/>
  <c r="R5" i="47"/>
  <c r="Q6" i="47"/>
  <c r="Q7" i="47"/>
  <c r="Q8" i="47"/>
  <c r="Q9" i="47"/>
  <c r="Q10" i="47"/>
  <c r="Q11" i="47"/>
  <c r="Q12" i="47"/>
  <c r="Q13" i="47"/>
  <c r="Q14" i="47"/>
  <c r="Q15" i="47"/>
  <c r="Q16" i="47"/>
  <c r="Q5" i="47"/>
  <c r="P6" i="47"/>
  <c r="P7" i="47"/>
  <c r="P8" i="47"/>
  <c r="P9" i="47"/>
  <c r="P10" i="47"/>
  <c r="P11" i="47"/>
  <c r="P12" i="47"/>
  <c r="P13" i="47"/>
  <c r="P14" i="47"/>
  <c r="P15" i="47"/>
  <c r="P16" i="47"/>
  <c r="P5" i="47"/>
  <c r="O6" i="47"/>
  <c r="O7" i="47"/>
  <c r="O8" i="47"/>
  <c r="O9" i="47"/>
  <c r="O10" i="47"/>
  <c r="O11" i="47"/>
  <c r="O12" i="47"/>
  <c r="O13" i="47"/>
  <c r="O14" i="47"/>
  <c r="O15" i="47"/>
  <c r="O16" i="47"/>
  <c r="O5" i="47"/>
  <c r="N6" i="47"/>
  <c r="N7" i="47"/>
  <c r="N8" i="47"/>
  <c r="N9" i="47"/>
  <c r="N10" i="47"/>
  <c r="N11" i="47"/>
  <c r="N12" i="47"/>
  <c r="N13" i="47"/>
  <c r="N14" i="47"/>
  <c r="N15" i="47"/>
  <c r="N16" i="47"/>
  <c r="N5" i="47"/>
  <c r="M6" i="47"/>
  <c r="M7" i="47"/>
  <c r="M8" i="47"/>
  <c r="M9" i="47"/>
  <c r="M10" i="47"/>
  <c r="M11" i="47"/>
  <c r="M12" i="47"/>
  <c r="M13" i="47"/>
  <c r="M14" i="47"/>
  <c r="M15" i="47"/>
  <c r="M16" i="47"/>
  <c r="M5" i="47"/>
  <c r="L6" i="47"/>
  <c r="L7" i="47"/>
  <c r="L8" i="47"/>
  <c r="L9" i="47"/>
  <c r="L10" i="47"/>
  <c r="L11" i="47"/>
  <c r="L12" i="47"/>
  <c r="L13" i="47"/>
  <c r="L14" i="47"/>
  <c r="L15" i="47"/>
  <c r="L16" i="47"/>
  <c r="L5" i="47"/>
  <c r="K6" i="47"/>
  <c r="K7" i="47"/>
  <c r="K8" i="47"/>
  <c r="K9" i="47"/>
  <c r="K10" i="47"/>
  <c r="K11" i="47"/>
  <c r="K12" i="47"/>
  <c r="K13" i="47"/>
  <c r="K14" i="47"/>
  <c r="K15" i="47"/>
  <c r="K16" i="47"/>
  <c r="K5" i="47"/>
  <c r="J6" i="47"/>
  <c r="J7" i="47"/>
  <c r="J8" i="47"/>
  <c r="J9" i="47"/>
  <c r="J10" i="47"/>
  <c r="J11" i="47"/>
  <c r="J12" i="47"/>
  <c r="J13" i="47"/>
  <c r="J14" i="47"/>
  <c r="J15" i="47"/>
  <c r="J16" i="47"/>
  <c r="J5" i="47"/>
  <c r="I10" i="46"/>
  <c r="I9" i="46"/>
  <c r="I8" i="46"/>
  <c r="I7" i="46"/>
  <c r="I6" i="46"/>
  <c r="I5" i="46"/>
  <c r="I4" i="46"/>
  <c r="I3" i="46"/>
  <c r="C10" i="46"/>
  <c r="D10" i="46"/>
  <c r="E10" i="46"/>
  <c r="F10" i="46"/>
  <c r="G10" i="46"/>
  <c r="H10" i="46"/>
  <c r="B10" i="46"/>
  <c r="H4" i="46"/>
  <c r="H5" i="46"/>
  <c r="H6" i="46"/>
  <c r="H7" i="46"/>
  <c r="H8" i="46"/>
  <c r="H9" i="46"/>
  <c r="H3" i="46"/>
  <c r="E13" i="45"/>
  <c r="E14" i="45"/>
  <c r="E15" i="45"/>
  <c r="E16" i="45"/>
  <c r="E17" i="45"/>
  <c r="E18" i="45"/>
  <c r="E19" i="45"/>
  <c r="E20" i="45"/>
  <c r="E21" i="45"/>
  <c r="E22" i="45"/>
  <c r="E23" i="45"/>
  <c r="E12" i="45"/>
  <c r="D22" i="45"/>
  <c r="D23" i="45"/>
  <c r="D21" i="45"/>
  <c r="D20" i="45"/>
  <c r="D19" i="45"/>
  <c r="D18" i="45"/>
  <c r="D17" i="45"/>
  <c r="D16" i="45"/>
  <c r="D15" i="45"/>
  <c r="D14" i="45"/>
  <c r="D13" i="45"/>
  <c r="D12" i="45"/>
  <c r="C15" i="45"/>
  <c r="C16" i="45" s="1"/>
  <c r="C17" i="45" s="1"/>
  <c r="C18" i="45" s="1"/>
  <c r="C19" i="45" s="1"/>
  <c r="C20" i="45" s="1"/>
  <c r="C21" i="45" s="1"/>
  <c r="C22" i="45" s="1"/>
  <c r="C23" i="45" s="1"/>
  <c r="C14" i="45"/>
  <c r="C13" i="45"/>
  <c r="B15" i="45"/>
  <c r="B16" i="45" s="1"/>
  <c r="B17" i="45" s="1"/>
  <c r="B18" i="45" s="1"/>
  <c r="B19" i="45" s="1"/>
  <c r="B20" i="45" s="1"/>
  <c r="B21" i="45" s="1"/>
  <c r="B22" i="45" s="1"/>
  <c r="B23" i="45" s="1"/>
  <c r="B14" i="45"/>
  <c r="B13" i="45"/>
  <c r="C17" i="44"/>
  <c r="D17" i="44"/>
  <c r="E17" i="44"/>
  <c r="F17" i="44"/>
  <c r="B17" i="44"/>
  <c r="E4" i="44"/>
  <c r="F4" i="44"/>
  <c r="E5" i="44"/>
  <c r="F5" i="44"/>
  <c r="E6" i="44"/>
  <c r="F6" i="44"/>
  <c r="E7" i="44"/>
  <c r="F7" i="44"/>
  <c r="E8" i="44"/>
  <c r="F8" i="44"/>
  <c r="E9" i="44"/>
  <c r="F9" i="44"/>
  <c r="E10" i="44"/>
  <c r="F10" i="44"/>
  <c r="E11" i="44"/>
  <c r="F11" i="44"/>
  <c r="E12" i="44"/>
  <c r="F12" i="44"/>
  <c r="E13" i="44"/>
  <c r="F13" i="44"/>
  <c r="E14" i="44"/>
  <c r="F14" i="44"/>
  <c r="E15" i="44"/>
  <c r="F15" i="44"/>
  <c r="E16" i="44"/>
  <c r="F16" i="44"/>
  <c r="D4" i="44"/>
  <c r="D5" i="44"/>
  <c r="D6" i="44"/>
  <c r="D7" i="44"/>
  <c r="D8" i="44"/>
  <c r="D9" i="44"/>
  <c r="D10" i="44"/>
  <c r="D11" i="44"/>
  <c r="D12" i="44"/>
  <c r="D13" i="44"/>
  <c r="D14" i="44"/>
  <c r="D15" i="44"/>
  <c r="D16" i="44"/>
  <c r="C6" i="44"/>
  <c r="C7" i="44" s="1"/>
  <c r="C8" i="44" s="1"/>
  <c r="C9" i="44" s="1"/>
  <c r="C10" i="44" s="1"/>
  <c r="C11" i="44" s="1"/>
  <c r="C12" i="44" s="1"/>
  <c r="C13" i="44" s="1"/>
  <c r="C14" i="44" s="1"/>
  <c r="C15" i="44" s="1"/>
  <c r="C16" i="44" s="1"/>
  <c r="C5" i="44"/>
  <c r="C4" i="44"/>
  <c r="B7" i="44"/>
  <c r="B8" i="44" s="1"/>
  <c r="B9" i="44" s="1"/>
  <c r="B10" i="44" s="1"/>
  <c r="B11" i="44" s="1"/>
  <c r="B12" i="44" s="1"/>
  <c r="B13" i="44" s="1"/>
  <c r="B14" i="44" s="1"/>
  <c r="B15" i="44" s="1"/>
  <c r="B16" i="44" s="1"/>
  <c r="B6" i="44"/>
  <c r="B5" i="44"/>
  <c r="B4" i="44"/>
  <c r="F3" i="44"/>
  <c r="E3" i="44"/>
  <c r="D3" i="44"/>
  <c r="E21" i="18"/>
  <c r="D21" i="18"/>
  <c r="C21" i="18"/>
  <c r="B21" i="18"/>
  <c r="E17" i="18"/>
  <c r="E18" i="18"/>
  <c r="E19" i="18"/>
  <c r="E20" i="18"/>
  <c r="E16" i="18"/>
  <c r="E9" i="18"/>
  <c r="E5" i="18"/>
  <c r="E6" i="18"/>
  <c r="E7" i="18"/>
  <c r="E8" i="18"/>
  <c r="E4" i="18"/>
  <c r="C9" i="18"/>
  <c r="D9" i="18"/>
  <c r="B9" i="18"/>
  <c r="B21" i="43"/>
  <c r="C21" i="43" s="1"/>
  <c r="G6" i="43"/>
  <c r="G7" i="43"/>
  <c r="G8" i="43"/>
  <c r="G5" i="43"/>
  <c r="C6" i="43"/>
  <c r="C7" i="43"/>
  <c r="C8" i="43"/>
  <c r="C9" i="43"/>
  <c r="C10" i="43"/>
  <c r="C5" i="43"/>
  <c r="D9" i="42"/>
  <c r="E9" i="42"/>
  <c r="F9" i="42"/>
  <c r="C9" i="42"/>
  <c r="C8" i="42"/>
  <c r="D8" i="42"/>
  <c r="E8" i="42"/>
  <c r="F8" i="42"/>
  <c r="D7" i="42"/>
  <c r="E7" i="42"/>
  <c r="F7" i="42"/>
  <c r="C7" i="42"/>
  <c r="D6" i="42"/>
  <c r="E6" i="42"/>
  <c r="F6" i="42"/>
  <c r="C6" i="42"/>
  <c r="L7" i="41"/>
  <c r="L8" i="41"/>
  <c r="L9" i="41"/>
  <c r="L10" i="41"/>
  <c r="L11" i="41"/>
  <c r="L12" i="41"/>
  <c r="L13" i="41"/>
  <c r="L14" i="41"/>
  <c r="L15" i="41"/>
  <c r="L16" i="41"/>
  <c r="L17" i="41"/>
  <c r="L18" i="41"/>
  <c r="L19" i="41"/>
  <c r="L6" i="41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6" i="41"/>
  <c r="I19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6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6" i="41"/>
  <c r="H7" i="39"/>
  <c r="D7" i="39"/>
  <c r="E7" i="39"/>
  <c r="F7" i="39"/>
  <c r="G7" i="39"/>
  <c r="C7" i="39"/>
  <c r="H4" i="39"/>
  <c r="H5" i="39"/>
  <c r="H6" i="39"/>
  <c r="H3" i="39"/>
  <c r="G10" i="40"/>
  <c r="D10" i="40"/>
  <c r="E10" i="40"/>
  <c r="F10" i="40"/>
  <c r="C10" i="40"/>
  <c r="G9" i="40"/>
  <c r="D9" i="40"/>
  <c r="E9" i="40"/>
  <c r="F9" i="40"/>
  <c r="C9" i="40"/>
  <c r="G5" i="40"/>
  <c r="G6" i="40"/>
  <c r="G7" i="40"/>
  <c r="G8" i="40"/>
  <c r="G4" i="40"/>
  <c r="A16" i="43" l="1"/>
  <c r="C16" i="43" s="1"/>
  <c r="F4" i="40"/>
  <c r="F5" i="40"/>
  <c r="F6" i="40"/>
  <c r="F7" i="40"/>
  <c r="F8" i="40"/>
</calcChain>
</file>

<file path=xl/comments1.xml><?xml version="1.0" encoding="utf-8"?>
<comments xmlns="http://schemas.openxmlformats.org/spreadsheetml/2006/main">
  <authors>
    <author>Ingrid Kragelj</author>
  </authors>
  <commentList>
    <comment ref="G3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Izračunaj povprečje  s formulo.
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Izračunaj popvrečje s formulo.</t>
        </r>
      </text>
    </comment>
  </commentList>
</comments>
</file>

<file path=xl/comments2.xml><?xml version="1.0" encoding="utf-8"?>
<comments xmlns="http://schemas.openxmlformats.org/spreadsheetml/2006/main">
  <authors>
    <author>Ingrid Kragelj</author>
  </authors>
  <commentList>
    <comment ref="K5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kvaadratni koren iz a = a na eno polovico
TOREJ formula se glasi: 
          =a^(1/2)</t>
        </r>
      </text>
    </comment>
  </commentList>
</comments>
</file>

<file path=xl/comments3.xml><?xml version="1.0" encoding="utf-8"?>
<comments xmlns="http://schemas.openxmlformats.org/spreadsheetml/2006/main">
  <authors>
    <author>Milena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Cene se linearno zmanjšujejo za 4.
</t>
        </r>
        <r>
          <rPr>
            <sz val="8"/>
            <color indexed="81"/>
            <rFont val="Tahoma"/>
            <family val="2"/>
            <charset val="238"/>
          </rPr>
          <t xml:space="preserve">
Vpši formulo za izračun ostalih cen.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količine se linearno povečujejo za 4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" authorId="0" shapeId="0">
      <text>
        <r>
          <rPr>
            <b/>
            <sz val="10"/>
            <color indexed="81"/>
            <rFont val="Tahoma"/>
            <family val="2"/>
            <charset val="238"/>
          </rPr>
          <t>Izračunaj vrednost prodaje posameznih proizvodov v EUR 
vrednost = količina * cena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Milena Fundak</author>
  </authors>
  <commentList>
    <comment ref="B12" authorId="0" shapeId="0">
      <text>
        <r>
          <rPr>
            <sz val="8"/>
            <color indexed="81"/>
            <rFont val="Tahoma"/>
            <family val="2"/>
            <charset val="238"/>
          </rPr>
          <t xml:space="preserve">
št. miz se linearno povečuje za 5</t>
        </r>
      </text>
    </comment>
    <comment ref="C12" authorId="0" shapeId="0">
      <text>
        <r>
          <rPr>
            <sz val="8"/>
            <color indexed="81"/>
            <rFont val="Tahoma"/>
            <family val="2"/>
            <charset val="238"/>
          </rPr>
          <t>št. stolov se linearno povečuje za 10</t>
        </r>
      </text>
    </comment>
    <comment ref="D12" authorId="0" shapeId="0">
      <text>
        <r>
          <rPr>
            <sz val="8"/>
            <color indexed="81"/>
            <rFont val="Tahoma"/>
            <family val="2"/>
            <charset val="238"/>
          </rPr>
          <t>izračunaj vrednost v EUR = količina * cena</t>
        </r>
      </text>
    </comment>
    <comment ref="E12" authorId="0" shapeId="0">
      <text>
        <r>
          <rPr>
            <sz val="8"/>
            <color indexed="81"/>
            <rFont val="Tahoma"/>
            <family val="2"/>
            <charset val="238"/>
          </rPr>
          <t>Izračunaj vrednost v USD.
Uporabljaj absolutno naslavljanje celic.</t>
        </r>
      </text>
    </comment>
  </commentList>
</comments>
</file>

<file path=xl/sharedStrings.xml><?xml version="1.0" encoding="utf-8"?>
<sst xmlns="http://schemas.openxmlformats.org/spreadsheetml/2006/main" count="245" uniqueCount="184">
  <si>
    <t>Pon</t>
  </si>
  <si>
    <t>Tor</t>
  </si>
  <si>
    <t>Sre</t>
  </si>
  <si>
    <t>Čet</t>
  </si>
  <si>
    <t>Pet</t>
  </si>
  <si>
    <t>Skupaj</t>
  </si>
  <si>
    <t>Tina</t>
  </si>
  <si>
    <t>Rok</t>
  </si>
  <si>
    <t>Mak</t>
  </si>
  <si>
    <t>Nives</t>
  </si>
  <si>
    <t>količina</t>
  </si>
  <si>
    <t xml:space="preserve">TRIKOTNIK </t>
  </si>
  <si>
    <t>a</t>
  </si>
  <si>
    <t>b</t>
  </si>
  <si>
    <t>c</t>
  </si>
  <si>
    <t>obseg</t>
  </si>
  <si>
    <t>ploščina</t>
  </si>
  <si>
    <t>va</t>
  </si>
  <si>
    <t>vb</t>
  </si>
  <si>
    <t>vc</t>
  </si>
  <si>
    <t>IME</t>
  </si>
  <si>
    <t>JANUAR</t>
  </si>
  <si>
    <t>FEBRUAR</t>
  </si>
  <si>
    <t>MAREC</t>
  </si>
  <si>
    <t>SKUPAJ</t>
  </si>
  <si>
    <t>POVPREČJE</t>
  </si>
  <si>
    <t>MARKO</t>
  </si>
  <si>
    <t>MAJA</t>
  </si>
  <si>
    <t>TINE</t>
  </si>
  <si>
    <t>ANA</t>
  </si>
  <si>
    <t>JANA</t>
  </si>
  <si>
    <t>tip avtomobila</t>
  </si>
  <si>
    <t>januar</t>
  </si>
  <si>
    <t>februar</t>
  </si>
  <si>
    <t>marec</t>
  </si>
  <si>
    <t>april</t>
  </si>
  <si>
    <t>maj</t>
  </si>
  <si>
    <t>junij</t>
  </si>
  <si>
    <t>skupaj</t>
  </si>
  <si>
    <t>delež</t>
  </si>
  <si>
    <t>HONDA</t>
  </si>
  <si>
    <t>MERCEDES</t>
  </si>
  <si>
    <t>LAMBORGHINI</t>
  </si>
  <si>
    <t>SUZUKI</t>
  </si>
  <si>
    <t>BMW</t>
  </si>
  <si>
    <t>RENAULT</t>
  </si>
  <si>
    <t>OPEL</t>
  </si>
  <si>
    <t>ARTIKEL</t>
  </si>
  <si>
    <t>sok</t>
  </si>
  <si>
    <t>kruh</t>
  </si>
  <si>
    <t>mleko</t>
  </si>
  <si>
    <t>sladkor</t>
  </si>
  <si>
    <t>čaj</t>
  </si>
  <si>
    <t>hruške</t>
  </si>
  <si>
    <t>solata</t>
  </si>
  <si>
    <t>piščanec</t>
  </si>
  <si>
    <t>jogurt</t>
  </si>
  <si>
    <t>ovojni papir</t>
  </si>
  <si>
    <t>REŠITEV</t>
  </si>
  <si>
    <t>REŠITEV:</t>
  </si>
  <si>
    <t>PLAČE v EUR</t>
  </si>
  <si>
    <t xml:space="preserve">delež =  </t>
  </si>
  <si>
    <t xml:space="preserve">        </t>
  </si>
  <si>
    <t>Tečaj za 1 €</t>
  </si>
  <si>
    <t>PROIZVOD</t>
  </si>
  <si>
    <t>vrednost v EUR</t>
  </si>
  <si>
    <t>vrednost v USD</t>
  </si>
  <si>
    <t>A</t>
  </si>
  <si>
    <t>B</t>
  </si>
  <si>
    <t>C</t>
  </si>
  <si>
    <t>Č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</si>
  <si>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</si>
  <si>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</si>
  <si>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</si>
  <si>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</si>
  <si>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</si>
  <si>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</si>
  <si>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</si>
  <si>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</si>
  <si>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</si>
  <si>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</si>
  <si>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cena v EUR</t>
  </si>
  <si>
    <t>vrednost v CAD</t>
  </si>
  <si>
    <t>PROIZVODNJA PODJETJA JAVOR</t>
  </si>
  <si>
    <t>MESEC</t>
  </si>
  <si>
    <t>MIZE</t>
  </si>
  <si>
    <t>STOLI</t>
  </si>
  <si>
    <t>VREDNOST V USD</t>
  </si>
  <si>
    <t>VREDNOST V EUR</t>
  </si>
  <si>
    <t>CENIK</t>
  </si>
  <si>
    <t>jan</t>
  </si>
  <si>
    <t>Miza</t>
  </si>
  <si>
    <t>feb</t>
  </si>
  <si>
    <t>Stol</t>
  </si>
  <si>
    <t>mar</t>
  </si>
  <si>
    <t>apr</t>
  </si>
  <si>
    <t>jun</t>
  </si>
  <si>
    <t>jul</t>
  </si>
  <si>
    <t>avg</t>
  </si>
  <si>
    <t>sep</t>
  </si>
  <si>
    <t>okt</t>
  </si>
  <si>
    <t>nov</t>
  </si>
  <si>
    <t>dec</t>
  </si>
  <si>
    <t>Izračunaj proizvodnjo podjetja Javor (število miz in stolov )</t>
  </si>
  <si>
    <t>a-b*c</t>
  </si>
  <si>
    <t>(a-b)*c</t>
  </si>
  <si>
    <t>Shramba</t>
  </si>
  <si>
    <t>hodnik</t>
  </si>
  <si>
    <t>spalnica</t>
  </si>
  <si>
    <t>dnevna soba</t>
  </si>
  <si>
    <t>kuhinja</t>
  </si>
  <si>
    <t>Površina zidov in stropa</t>
  </si>
  <si>
    <t>Višina</t>
  </si>
  <si>
    <t>Širina</t>
  </si>
  <si>
    <t>Dolžina</t>
  </si>
  <si>
    <t>Soba</t>
  </si>
  <si>
    <t>Izračunajte, koliko m2 zidu in stropa bo moral pobarvati slikopleskar za iste prostore.</t>
  </si>
  <si>
    <t>Površina tal</t>
  </si>
  <si>
    <t>Izračunajte, koliko m2 parketa bo moral položiti parketar v stanovanju.</t>
  </si>
  <si>
    <t>Koliko dni je do novega leta?</t>
  </si>
  <si>
    <t>Današnji datum</t>
  </si>
  <si>
    <t>zamuda dni</t>
  </si>
  <si>
    <t>datum plačila</t>
  </si>
  <si>
    <t>datum zapadlosti</t>
  </si>
  <si>
    <t>rok plačila (število dni)</t>
  </si>
  <si>
    <t>datum računa</t>
  </si>
  <si>
    <t>Vsota</t>
  </si>
  <si>
    <t>FILDA</t>
  </si>
  <si>
    <t>HELLE</t>
  </si>
  <si>
    <t>AIMUR</t>
  </si>
  <si>
    <t>4 čet</t>
  </si>
  <si>
    <t>3 čet</t>
  </si>
  <si>
    <t>2 čet</t>
  </si>
  <si>
    <t>1 čet</t>
  </si>
  <si>
    <t>Podjetje</t>
  </si>
  <si>
    <t>Izračunaj manjkajoče podatke.</t>
  </si>
  <si>
    <t>Kaj manjka preglednici?</t>
  </si>
  <si>
    <t>Izračunaj vrednost proizvodnje v EUR (upoštevaj cenik za mize in stole).</t>
  </si>
  <si>
    <t>Primerjaj deleža prodaje, ki sta g dosegli podjetji Honda in Mercedes. Zapiši informacijo.</t>
  </si>
  <si>
    <t>Pripravi tabelo za poštevanko (glej rešitev).</t>
  </si>
  <si>
    <t>Izračunaj manjkajoče podatke s formulami.</t>
  </si>
  <si>
    <t>Oblikuj preglednico, kakor vidiš na spodnji sliki (senčenje, obrobe, izpis števil, poravnave, spajanje).</t>
  </si>
  <si>
    <t>tretji koren iz a</t>
  </si>
  <si>
    <t>kvadratni koren iz a</t>
  </si>
  <si>
    <r>
      <t>a</t>
    </r>
    <r>
      <rPr>
        <vertAlign val="superscript"/>
        <sz val="11"/>
        <color rgb="FFC00000"/>
        <rFont val="Calibri"/>
        <family val="2"/>
        <charset val="238"/>
        <scheme val="minor"/>
      </rPr>
      <t>35</t>
    </r>
  </si>
  <si>
    <r>
      <t>a</t>
    </r>
    <r>
      <rPr>
        <vertAlign val="superscript"/>
        <sz val="11"/>
        <color rgb="FFC00000"/>
        <rFont val="Calibri"/>
        <family val="2"/>
        <charset val="238"/>
        <scheme val="minor"/>
      </rPr>
      <t>3</t>
    </r>
  </si>
  <si>
    <t>a deljeno z b</t>
  </si>
  <si>
    <t>vsota a in c</t>
  </si>
  <si>
    <t>Preveri, kako je z rezultati?</t>
  </si>
  <si>
    <t>Formule povleci čez vse stolpce.</t>
  </si>
  <si>
    <t>V prvi vrstici (samo) vpiši ustrezne formule.</t>
  </si>
  <si>
    <t>Koliko dni je minilo od tvojega rojstva do danes?</t>
  </si>
  <si>
    <t>Na enak način izračunaj, koliko dni si star.</t>
  </si>
  <si>
    <t>Vpiši dan novega leta in izračunaj s formulo, koliko dni še manjka.</t>
  </si>
  <si>
    <t>Vpiši današnji datum (sistemski datum dobim s kombinacijo tipl CTRl + SHIFT + podpičje).</t>
  </si>
  <si>
    <t xml:space="preserve">V celice vstavi podatke oziroma formule. </t>
  </si>
  <si>
    <t>Izpiši denarne vrednosti v ustrezni valutni obliki.</t>
  </si>
  <si>
    <t>Ali je smiselno, da pod vsemi stolpci izračunamo vsoto?</t>
  </si>
  <si>
    <t>Kaj se zgodi, če celice preimenujemo?</t>
  </si>
  <si>
    <t>Ali bi lahko spremenili ime celice?</t>
  </si>
  <si>
    <t>Pri preračunavanju vrednosti v USD in CAD uporabljaj poimenovane celice.</t>
  </si>
  <si>
    <t>Poimenuj celice s tečaji za tuje valute.</t>
  </si>
  <si>
    <t>PRODAJA V LETU 2019</t>
  </si>
  <si>
    <t>Preračunaj v USD, uporabljaj poimenovano celico s tečajem (na prejšnjem listu).</t>
  </si>
  <si>
    <t>Samodejno zapolni število proizvedenih miz in stolov. Pravilo moraš ugotoviti sam-a.</t>
  </si>
  <si>
    <t>Oglej si vodič na YT.</t>
  </si>
  <si>
    <t>Izračunaj strukturo prodaje po znamkah avtomobila.</t>
  </si>
  <si>
    <r>
      <t>PRODAJA AVTOMOBILOV 
( v 10</t>
    </r>
    <r>
      <rPr>
        <b/>
        <vertAlign val="superscript"/>
        <sz val="11"/>
        <color theme="4" tint="-0.499984740745262"/>
        <rFont val="Calibri"/>
        <family val="2"/>
        <charset val="238"/>
        <scheme val="minor"/>
      </rPr>
      <t>3</t>
    </r>
    <r>
      <rPr>
        <b/>
        <sz val="11"/>
        <color theme="4" tint="-0.499984740745262"/>
        <rFont val="Calibri"/>
        <family val="2"/>
        <charset val="238"/>
        <scheme val="minor"/>
      </rPr>
      <t>)</t>
    </r>
  </si>
  <si>
    <t>Izračunaj vse produkte, vpišeš samo eno formulo (če uporabljaš mešano naslavljanje celic).</t>
  </si>
  <si>
    <t>CENA</t>
  </si>
  <si>
    <t>POPUST V EUR</t>
  </si>
  <si>
    <t>Izračunaj manjkajoče vrednosti popusta s pomočjo mešanega naslavljanja celic - vpisati moraš zgolj eno formulo!</t>
  </si>
  <si>
    <t>V preglednici so podane stopnje popusta (v %).</t>
  </si>
  <si>
    <t>Prodaja 2002 - 2004</t>
  </si>
  <si>
    <t>Seštej s pomočjo konsolidacije tabel (ukaz PODATKI / PODATKOVNA ORODJA / KOSOLIDACIJA oz. USKLAJEVANJE po levem stolpcu).</t>
  </si>
  <si>
    <t>Spodnjo tabelo uporabi za seštevk prodaje za vsa tri leta skupaj. Tabelo najprej kopiraj na nov list.</t>
  </si>
  <si>
    <t>Prodaja 2004</t>
  </si>
  <si>
    <t>Prodaja 2003</t>
  </si>
  <si>
    <t>Prodaja 2002</t>
  </si>
  <si>
    <t>Poimenuj vsako tabelo zustreznim imenom.</t>
  </si>
  <si>
    <t>Prenesi obstoječe tabele vsako na svoj list - priprava na konsolidacijo tabel.</t>
  </si>
  <si>
    <t>Imamo tri tabele (leto 2002, 2003 in 2004). Seštej prodajo za posamezno leto.</t>
  </si>
  <si>
    <t>Da</t>
  </si>
  <si>
    <t>Nič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</si>
</sst>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&quot;SIT&quot;_-;\-* #,##0.00\ &quot;SIT&quot;_-;_-* &quot;-&quot;??\ &quot;SIT&quot;_-;_-@_-"/>
    <numFmt numFmtId="165" formatCode="#,##0.00_ ;[Red]\-#,##0.00\ "/>
    <numFmt numFmtId="166" formatCode="0.0"/>
    <numFmt numFmtId="167" formatCode="#,##0.00\ [$EUR];\-#,##0.00\ [$EUR]"/>
    <numFmt numFmtId="168" formatCode="_-* #,##0.00\ [$€-1]_-;\-* #,##0.00\ [$€-1]_-;_-* &quot;-&quot;??\ [$€-1]_-;_-@_-"/>
    <numFmt numFmtId="169" formatCode="#,##0.00\ [$USD]"/>
    <numFmt numFmtId="170" formatCode="#,##0.00\ [$CAD]"/>
    <numFmt numFmtId="171" formatCode="#,##0.00\ &quot;€&quot;"/>
    <numFmt numFmtId="172" formatCode="#,##0.00\ _€"/>
    <numFmt numFmtId="173" formatCode="#,##0.00\ [$USD];\-#,##0.00\ [$USD]"/>
    <numFmt numFmtId="174" formatCode="0.0%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indexed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1"/>
      <name val="Arial CE"/>
      <charset val="238"/>
    </font>
    <font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vertAlign val="superscript"/>
      <sz val="11"/>
      <color rgb="FFC0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vertAlign val="superscript"/>
      <sz val="11"/>
      <color theme="4" tint="-0.49998474074526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1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2"/>
    <xf numFmtId="0" fontId="1" fillId="2" borderId="1" xfId="2" applyFill="1" applyBorder="1"/>
    <xf numFmtId="0" fontId="1" fillId="0" borderId="1" xfId="2" applyBorder="1"/>
    <xf numFmtId="0" fontId="1" fillId="6" borderId="1" xfId="2" applyFill="1" applyBorder="1"/>
    <xf numFmtId="0" fontId="1" fillId="0" borderId="1" xfId="2" applyFill="1" applyBorder="1"/>
    <xf numFmtId="0" fontId="1" fillId="10" borderId="1" xfId="2" applyFill="1" applyBorder="1"/>
    <xf numFmtId="0" fontId="1" fillId="11" borderId="1" xfId="2" applyFill="1" applyBorder="1"/>
    <xf numFmtId="0" fontId="8" fillId="12" borderId="1" xfId="2" applyFont="1" applyFill="1" applyBorder="1"/>
    <xf numFmtId="0" fontId="2" fillId="0" borderId="0" xfId="2" applyFont="1"/>
    <xf numFmtId="0" fontId="12" fillId="0" borderId="0" xfId="0" applyFont="1"/>
    <xf numFmtId="0" fontId="13" fillId="0" borderId="0" xfId="0" applyFont="1" applyFill="1" applyBorder="1" applyAlignment="1"/>
    <xf numFmtId="0" fontId="13" fillId="0" borderId="0" xfId="0" applyFont="1"/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/>
    <xf numFmtId="0" fontId="12" fillId="0" borderId="9" xfId="0" applyFont="1" applyFill="1" applyBorder="1" applyAlignment="1">
      <alignment horizontal="center"/>
    </xf>
    <xf numFmtId="0" fontId="12" fillId="2" borderId="8" xfId="0" applyFont="1" applyFill="1" applyBorder="1" applyAlignment="1"/>
    <xf numFmtId="0" fontId="12" fillId="3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5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Alignment="1">
      <alignment wrapText="1"/>
    </xf>
    <xf numFmtId="0" fontId="12" fillId="0" borderId="0" xfId="3" applyFont="1"/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0" fontId="12" fillId="0" borderId="1" xfId="3" applyNumberFormat="1" applyFont="1" applyFill="1" applyBorder="1" applyAlignment="1">
      <alignment vertical="center"/>
    </xf>
    <xf numFmtId="0" fontId="12" fillId="5" borderId="1" xfId="3" applyFont="1" applyFill="1" applyBorder="1" applyAlignment="1">
      <alignment vertical="center"/>
    </xf>
    <xf numFmtId="0" fontId="12" fillId="0" borderId="0" xfId="3" applyFont="1" applyAlignment="1">
      <alignment wrapText="1"/>
    </xf>
    <xf numFmtId="0" fontId="13" fillId="17" borderId="16" xfId="3" applyFont="1" applyFill="1" applyBorder="1" applyAlignment="1">
      <alignment horizontal="center" wrapText="1"/>
    </xf>
    <xf numFmtId="0" fontId="13" fillId="17" borderId="1" xfId="3" applyFont="1" applyFill="1" applyBorder="1" applyAlignment="1">
      <alignment horizontal="center" wrapText="1"/>
    </xf>
    <xf numFmtId="0" fontId="13" fillId="0" borderId="0" xfId="3" applyFont="1"/>
    <xf numFmtId="0" fontId="12" fillId="0" borderId="14" xfId="0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7" borderId="0" xfId="0" applyFont="1" applyFill="1" applyBorder="1"/>
    <xf numFmtId="166" fontId="12" fillId="0" borderId="1" xfId="0" applyNumberFormat="1" applyFont="1" applyBorder="1"/>
    <xf numFmtId="0" fontId="12" fillId="5" borderId="1" xfId="0" applyFont="1" applyFill="1" applyBorder="1"/>
    <xf numFmtId="0" fontId="12" fillId="9" borderId="0" xfId="0" applyFont="1" applyFill="1"/>
    <xf numFmtId="0" fontId="12" fillId="0" borderId="1" xfId="0" applyFont="1" applyBorder="1"/>
    <xf numFmtId="14" fontId="12" fillId="0" borderId="0" xfId="3" applyNumberFormat="1" applyFont="1"/>
    <xf numFmtId="0" fontId="12" fillId="0" borderId="1" xfId="3" applyFont="1" applyFill="1" applyBorder="1"/>
    <xf numFmtId="0" fontId="12" fillId="13" borderId="1" xfId="3" applyNumberFormat="1" applyFont="1" applyFill="1" applyBorder="1" applyAlignment="1">
      <alignment horizontal="center"/>
    </xf>
    <xf numFmtId="0" fontId="12" fillId="13" borderId="1" xfId="3" applyNumberFormat="1" applyFont="1" applyFill="1" applyBorder="1" applyAlignment="1">
      <alignment horizontal="left"/>
    </xf>
    <xf numFmtId="0" fontId="12" fillId="0" borderId="0" xfId="3" applyFont="1" applyFill="1" applyBorder="1"/>
    <xf numFmtId="14" fontId="13" fillId="0" borderId="0" xfId="3" applyNumberFormat="1" applyFont="1" applyBorder="1"/>
    <xf numFmtId="14" fontId="12" fillId="0" borderId="0" xfId="3" applyNumberFormat="1" applyFont="1" applyBorder="1"/>
    <xf numFmtId="14" fontId="12" fillId="0" borderId="1" xfId="3" applyNumberFormat="1" applyFont="1" applyBorder="1"/>
    <xf numFmtId="0" fontId="12" fillId="0" borderId="0" xfId="3" applyFont="1" applyAlignment="1">
      <alignment horizontal="center"/>
    </xf>
    <xf numFmtId="14" fontId="12" fillId="0" borderId="0" xfId="3" quotePrefix="1" applyNumberFormat="1" applyFont="1" applyFill="1"/>
    <xf numFmtId="0" fontId="12" fillId="0" borderId="0" xfId="3" applyNumberFormat="1" applyFont="1" applyAlignment="1">
      <alignment horizontal="center"/>
    </xf>
    <xf numFmtId="0" fontId="12" fillId="13" borderId="1" xfId="3" applyNumberFormat="1" applyFont="1" applyFill="1" applyBorder="1" applyAlignment="1">
      <alignment horizontal="center" wrapText="1"/>
    </xf>
    <xf numFmtId="169" fontId="12" fillId="0" borderId="0" xfId="0" applyNumberFormat="1" applyFont="1"/>
    <xf numFmtId="170" fontId="12" fillId="5" borderId="1" xfId="0" applyNumberFormat="1" applyFont="1" applyFill="1" applyBorder="1"/>
    <xf numFmtId="169" fontId="12" fillId="5" borderId="1" xfId="0" applyNumberFormat="1" applyFont="1" applyFill="1" applyBorder="1"/>
    <xf numFmtId="0" fontId="12" fillId="0" borderId="1" xfId="0" applyFont="1" applyBorder="1" applyAlignment="1">
      <alignment horizontal="center"/>
    </xf>
    <xf numFmtId="167" fontId="12" fillId="0" borderId="1" xfId="1" applyNumberFormat="1" applyFont="1" applyBorder="1"/>
    <xf numFmtId="0" fontId="12" fillId="0" borderId="0" xfId="0" applyFont="1" applyFill="1" applyBorder="1"/>
    <xf numFmtId="0" fontId="16" fillId="0" borderId="0" xfId="9"/>
    <xf numFmtId="2" fontId="12" fillId="0" borderId="1" xfId="0" applyNumberFormat="1" applyFont="1" applyBorder="1"/>
    <xf numFmtId="0" fontId="12" fillId="5" borderId="15" xfId="0" applyFont="1" applyFill="1" applyBorder="1"/>
    <xf numFmtId="165" fontId="12" fillId="0" borderId="14" xfId="0" applyNumberFormat="1" applyFont="1" applyFill="1" applyBorder="1" applyAlignment="1">
      <alignment horizontal="right"/>
    </xf>
    <xf numFmtId="4" fontId="12" fillId="0" borderId="14" xfId="0" applyNumberFormat="1" applyFont="1" applyFill="1" applyBorder="1"/>
    <xf numFmtId="0" fontId="12" fillId="0" borderId="14" xfId="0" applyNumberFormat="1" applyFont="1" applyFill="1" applyBorder="1"/>
    <xf numFmtId="14" fontId="13" fillId="0" borderId="14" xfId="0" applyNumberFormat="1" applyFont="1" applyFill="1" applyBorder="1"/>
    <xf numFmtId="0" fontId="12" fillId="16" borderId="0" xfId="0" applyFont="1" applyFill="1"/>
    <xf numFmtId="0" fontId="12" fillId="16" borderId="0" xfId="0" applyFont="1" applyFill="1" applyAlignment="1">
      <alignment horizontal="right"/>
    </xf>
    <xf numFmtId="0" fontId="13" fillId="16" borderId="0" xfId="0" applyFont="1" applyFill="1"/>
    <xf numFmtId="168" fontId="12" fillId="0" borderId="1" xfId="0" applyNumberFormat="1" applyFont="1" applyBorder="1"/>
    <xf numFmtId="168" fontId="12" fillId="0" borderId="1" xfId="1" applyNumberFormat="1" applyFont="1" applyBorder="1"/>
    <xf numFmtId="9" fontId="12" fillId="5" borderId="1" xfId="0" applyNumberFormat="1" applyFont="1" applyFill="1" applyBorder="1"/>
    <xf numFmtId="0" fontId="12" fillId="14" borderId="0" xfId="3" applyFont="1" applyFill="1" applyBorder="1" applyAlignment="1">
      <alignment horizontal="right"/>
    </xf>
    <xf numFmtId="0" fontId="12" fillId="0" borderId="0" xfId="6" applyNumberFormat="1" applyFont="1" applyFill="1" applyBorder="1" applyAlignment="1">
      <alignment horizontal="right"/>
    </xf>
    <xf numFmtId="0" fontId="12" fillId="15" borderId="0" xfId="3" applyFont="1" applyFill="1" applyBorder="1" applyAlignment="1">
      <alignment horizontal="right"/>
    </xf>
    <xf numFmtId="0" fontId="12" fillId="14" borderId="0" xfId="3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172" fontId="12" fillId="0" borderId="0" xfId="0" applyNumberFormat="1" applyFont="1"/>
    <xf numFmtId="0" fontId="12" fillId="0" borderId="0" xfId="3" quotePrefix="1" applyNumberFormat="1" applyFont="1" applyFill="1"/>
    <xf numFmtId="14" fontId="12" fillId="0" borderId="1" xfId="3" applyNumberFormat="1" applyFont="1" applyFill="1" applyBorder="1"/>
    <xf numFmtId="171" fontId="12" fillId="0" borderId="1" xfId="0" applyNumberFormat="1" applyFont="1" applyBorder="1"/>
    <xf numFmtId="169" fontId="12" fillId="0" borderId="1" xfId="0" applyNumberFormat="1" applyFont="1" applyBorder="1"/>
    <xf numFmtId="170" fontId="12" fillId="0" borderId="1" xfId="0" applyNumberFormat="1" applyFont="1" applyBorder="1"/>
    <xf numFmtId="167" fontId="12" fillId="0" borderId="0" xfId="0" applyNumberFormat="1" applyFont="1"/>
    <xf numFmtId="173" fontId="12" fillId="0" borderId="0" xfId="0" applyNumberFormat="1" applyFont="1"/>
    <xf numFmtId="174" fontId="12" fillId="0" borderId="1" xfId="0" applyNumberFormat="1" applyFont="1" applyBorder="1"/>
    <xf numFmtId="0" fontId="12" fillId="5" borderId="1" xfId="0" applyFont="1" applyFill="1" applyBorder="1" applyAlignment="1">
      <alignment horizontal="center"/>
    </xf>
    <xf numFmtId="0" fontId="12" fillId="13" borderId="13" xfId="3" applyNumberFormat="1" applyFont="1" applyFill="1" applyBorder="1" applyAlignment="1">
      <alignment horizontal="center"/>
    </xf>
    <xf numFmtId="0" fontId="12" fillId="13" borderId="16" xfId="3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2" fillId="18" borderId="13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4" borderId="12" xfId="3" applyFont="1" applyFill="1" applyBorder="1" applyAlignment="1">
      <alignment horizontal="center"/>
    </xf>
    <xf numFmtId="0" fontId="12" fillId="4" borderId="0" xfId="3" applyFont="1" applyFill="1" applyBorder="1" applyAlignment="1">
      <alignment horizontal="center"/>
    </xf>
  </cellXfs>
  <cellStyles count="10">
    <cellStyle name="Currency" xfId="1" builtinId="4"/>
    <cellStyle name="Hyperlink" xfId="9" builtinId="8"/>
    <cellStyle name="Navadno 2" xfId="2"/>
    <cellStyle name="Navadno 3" xfId="3"/>
    <cellStyle name="Navadno 3 2" xfId="7"/>
    <cellStyle name="Normal" xfId="0" builtinId="0"/>
    <cellStyle name="Odstotek 2" xfId="4"/>
    <cellStyle name="Valuta 2" xfId="5"/>
    <cellStyle name="Valuta 3" xfId="6"/>
    <cellStyle name="Valuta 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594360</xdr:colOff>
      <xdr:row>16</xdr:row>
      <xdr:rowOff>144780</xdr:rowOff>
    </xdr:from>
    <xdr:ext cx="4267200" cy="108585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3086100"/>
          <a:ext cx="4267200" cy="1085850"/>
        </a:xfrm>
        <a:prstGeom prst="rect">
          <a:avLst/>
        </a:prstGeom>
        <a:solidFill>
          <a:schemeClr val="bg1"/>
        </a:solidFill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800101</xdr:colOff>
      <xdr:row>13</xdr:row>
      <xdr:rowOff>142875</xdr:rowOff>
    </xdr:from>
    <xdr:ext cx="5753099" cy="1708287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1" y="2247900"/>
          <a:ext cx="5753099" cy="1708287"/>
        </a:xfrm>
        <a:prstGeom prst="rect">
          <a:avLst/>
        </a:prstGeom>
        <a:solidFill>
          <a:schemeClr val="bg1"/>
        </a:solidFill>
        <a:extLst/>
      </xdr:spPr>
    </xdr:pic>
    <xdr:clientData/>
  </xdr:oneCellAnchor>
  <xdr:twoCellAnchor>
    <xdr:from>
      <xdr:col>7</xdr:col>
      <xdr:colOff>142873</xdr:colOff>
      <xdr:row>0</xdr:row>
      <xdr:rowOff>85723</xdr:rowOff>
    </xdr:from>
    <xdr:to>
      <xdr:col>10</xdr:col>
      <xdr:colOff>552448</xdr:colOff>
      <xdr:row>4</xdr:row>
      <xdr:rowOff>85724</xdr:rowOff>
    </xdr:to>
    <xdr:sp macro="" textlink="">
      <xdr:nvSpPr>
        <xdr:cNvPr id="3" name="Desna puščica 2"/>
        <xdr:cNvSpPr/>
      </xdr:nvSpPr>
      <xdr:spPr>
        <a:xfrm rot="10800000" flipV="1">
          <a:off x="4410073" y="85723"/>
          <a:ext cx="2238375" cy="647701"/>
        </a:xfrm>
        <a:prstGeom prst="right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l-SI" sz="1100"/>
            <a:t>preberi</a:t>
          </a:r>
          <a:r>
            <a:rPr lang="sl-SI" sz="1100" baseline="0"/>
            <a:t> komentar</a:t>
          </a:r>
          <a:endParaRPr lang="sl-S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38100</xdr:rowOff>
    </xdr:from>
    <xdr:to>
      <xdr:col>10</xdr:col>
      <xdr:colOff>790575</xdr:colOff>
      <xdr:row>3</xdr:row>
      <xdr:rowOff>133350</xdr:rowOff>
    </xdr:to>
    <xdr:cxnSp macro="">
      <xdr:nvCxnSpPr>
        <xdr:cNvPr id="2" name="Raven puščični povezovalnik 1"/>
        <xdr:cNvCxnSpPr/>
      </xdr:nvCxnSpPr>
      <xdr:spPr>
        <a:xfrm>
          <a:off x="6629400" y="200025"/>
          <a:ext cx="7620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12</xdr:row>
      <xdr:rowOff>106224</xdr:rowOff>
    </xdr:from>
    <xdr:ext cx="3486150" cy="164455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49324"/>
          <a:ext cx="3486150" cy="1644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2</xdr:row>
          <xdr:rowOff>85725</xdr:rowOff>
        </xdr:from>
        <xdr:to>
          <xdr:col>10</xdr:col>
          <xdr:colOff>238125</xdr:colOff>
          <xdr:row>4</xdr:row>
          <xdr:rowOff>9525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4</xdr:row>
          <xdr:rowOff>171450</xdr:rowOff>
        </xdr:from>
        <xdr:to>
          <xdr:col>11</xdr:col>
          <xdr:colOff>76200</xdr:colOff>
          <xdr:row>7</xdr:row>
          <xdr:rowOff>57150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485775</xdr:colOff>
          <xdr:row>0</xdr:row>
          <xdr:rowOff>295275</xdr:rowOff>
        </xdr:from>
        <xdr:to>
          <xdr:col>13</xdr:col>
          <xdr:colOff>285750</xdr:colOff>
          <xdr:row>3</xdr:row>
          <xdr:rowOff>95250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171451</xdr:colOff>
      <xdr:row>12</xdr:row>
      <xdr:rowOff>114300</xdr:rowOff>
    </xdr:from>
    <xdr:ext cx="5202644" cy="2066924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2057400"/>
          <a:ext cx="5202644" cy="2066924"/>
        </a:xfrm>
        <a:prstGeom prst="rect">
          <a:avLst/>
        </a:prstGeom>
        <a:solidFill>
          <a:schemeClr val="bg1"/>
        </a:solidFill>
        <a:ex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5</xdr:row>
      <xdr:rowOff>142875</xdr:rowOff>
    </xdr:from>
    <xdr:to>
      <xdr:col>5</xdr:col>
      <xdr:colOff>380999</xdr:colOff>
      <xdr:row>19</xdr:row>
      <xdr:rowOff>95250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952500"/>
          <a:ext cx="31146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17</xdr:row>
      <xdr:rowOff>95250</xdr:rowOff>
    </xdr:from>
    <xdr:ext cx="11315700" cy="2295525"/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847975"/>
          <a:ext cx="113157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ingridk/Dropbox/SCNG/spletne%20u&#269;ilnice/4_SKLOP/utrjevanje%20FORMULE.xlsx" TargetMode="External"/><Relationship Id="rId2" Type="http://schemas.openxmlformats.org/officeDocument/2006/relationships/externalLinkPath" Target="/Users/ingridk/Dropbox/SCNG/spletne%20u&#269;ilnice/4_SKLOP/utrjevanje%20FORMULE.xlsx" TargetMode="External"/><Relationship Id="rId1" Type="http://schemas.openxmlformats.org/officeDocument/2006/relationships/externalLinkPath" Target="/Users/ingridk/Dropbox/SCNG/spletne%20u&#269;ilnice/4_SKLOP/utrjevanje%20FORMULE.xlsx" TargetMode="External"/><Relationship Id="rId4" Type="http://schemas.openxmlformats.org/officeDocument/2006/relationships/hyperlink" Target="https://www.youtube.com/watch?v=yKyLHROlFc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outube.com/watch?v=aXxyE5JRpeA&amp;list=PLvr0Oau2KQ9impeKEPnmXCNVMECbeqkUj&amp;index=6" TargetMode="External"/><Relationship Id="rId6" Type="http://schemas.openxmlformats.org/officeDocument/2006/relationships/image" Target="../media/image6.w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G7" sqref="G7"/>
    </sheetView>
  </sheetViews>
  <sheetFormatPr defaultColWidth="9.140625" defaultRowHeight="15" x14ac:dyDescent="0.25"/>
  <cols>
    <col min="1" max="16384" width="9.140625" style="10"/>
  </cols>
  <sheetData>
    <row r="1" spans="2:8" ht="15.75" thickBot="1" x14ac:dyDescent="0.3">
      <c r="B1" s="23"/>
      <c r="C1" s="23"/>
      <c r="D1" s="23"/>
      <c r="E1" s="23"/>
      <c r="F1" s="23"/>
      <c r="G1" s="23"/>
      <c r="H1" s="23"/>
    </row>
    <row r="2" spans="2:8" x14ac:dyDescent="0.25">
      <c r="B2" s="22"/>
      <c r="C2" s="21" t="s">
        <v>0</v>
      </c>
      <c r="D2" s="21" t="s">
        <v>1</v>
      </c>
      <c r="E2" s="21" t="s">
        <v>2</v>
      </c>
      <c r="F2" s="21" t="s">
        <v>3</v>
      </c>
      <c r="G2" s="21" t="s">
        <v>4</v>
      </c>
      <c r="H2" s="20" t="s">
        <v>5</v>
      </c>
    </row>
    <row r="3" spans="2:8" x14ac:dyDescent="0.25">
      <c r="B3" s="19" t="s">
        <v>6</v>
      </c>
      <c r="C3" s="18">
        <v>24</v>
      </c>
      <c r="D3" s="18">
        <v>37</v>
      </c>
      <c r="E3" s="18">
        <v>40</v>
      </c>
      <c r="F3" s="18">
        <v>32</v>
      </c>
      <c r="G3" s="18">
        <v>36</v>
      </c>
      <c r="H3" s="17">
        <f>SUM(C3:G3)</f>
        <v>169</v>
      </c>
    </row>
    <row r="4" spans="2:8" x14ac:dyDescent="0.25">
      <c r="B4" s="19" t="s">
        <v>7</v>
      </c>
      <c r="C4" s="18">
        <v>34</v>
      </c>
      <c r="D4" s="18">
        <v>39</v>
      </c>
      <c r="E4" s="18">
        <v>35</v>
      </c>
      <c r="F4" s="18">
        <v>41</v>
      </c>
      <c r="G4" s="18">
        <v>30</v>
      </c>
      <c r="H4" s="17">
        <f t="shared" ref="H4:H6" si="0">SUM(C4:G4)</f>
        <v>179</v>
      </c>
    </row>
    <row r="5" spans="2:8" x14ac:dyDescent="0.25">
      <c r="B5" s="19" t="s">
        <v>8</v>
      </c>
      <c r="C5" s="18">
        <v>31</v>
      </c>
      <c r="D5" s="18">
        <v>42</v>
      </c>
      <c r="E5" s="18">
        <v>37</v>
      </c>
      <c r="F5" s="18">
        <v>45</v>
      </c>
      <c r="G5" s="18">
        <v>36</v>
      </c>
      <c r="H5" s="17">
        <f t="shared" si="0"/>
        <v>191</v>
      </c>
    </row>
    <row r="6" spans="2:8" x14ac:dyDescent="0.25">
      <c r="B6" s="16" t="s">
        <v>9</v>
      </c>
      <c r="C6" s="15">
        <v>32</v>
      </c>
      <c r="D6" s="15">
        <v>36</v>
      </c>
      <c r="E6" s="15">
        <v>35</v>
      </c>
      <c r="F6" s="15">
        <v>41</v>
      </c>
      <c r="G6" s="15">
        <v>32</v>
      </c>
      <c r="H6" s="17">
        <f t="shared" si="0"/>
        <v>176</v>
      </c>
    </row>
    <row r="7" spans="2:8" ht="15.75" thickBot="1" x14ac:dyDescent="0.3">
      <c r="B7" s="14" t="s">
        <v>5</v>
      </c>
      <c r="C7" s="13">
        <f>SUM(C3:C6)</f>
        <v>121</v>
      </c>
      <c r="D7" s="13">
        <f t="shared" ref="D7:G7" si="1">SUM(D3:D6)</f>
        <v>154</v>
      </c>
      <c r="E7" s="13">
        <f t="shared" si="1"/>
        <v>147</v>
      </c>
      <c r="F7" s="13">
        <f t="shared" si="1"/>
        <v>159</v>
      </c>
      <c r="G7" s="13">
        <f t="shared" si="1"/>
        <v>134</v>
      </c>
      <c r="H7" s="17">
        <f>SUM(C7:G7)</f>
        <v>715</v>
      </c>
    </row>
    <row r="9" spans="2:8" x14ac:dyDescent="0.25">
      <c r="B9" s="11" t="s">
        <v>140</v>
      </c>
    </row>
    <row r="11" spans="2:8" x14ac:dyDescent="0.25">
      <c r="B11" s="12" t="s">
        <v>59</v>
      </c>
    </row>
    <row r="12" spans="2:8" x14ac:dyDescent="0.25">
      <c r="B12" s="12"/>
    </row>
    <row r="13" spans="2:8" x14ac:dyDescent="0.25">
      <c r="B13" s="12"/>
    </row>
    <row r="14" spans="2:8" x14ac:dyDescent="0.25">
      <c r="B14" s="12"/>
    </row>
    <row r="15" spans="2:8" x14ac:dyDescent="0.25">
      <c r="B15" s="12"/>
    </row>
    <row r="16" spans="2:8" x14ac:dyDescent="0.25">
      <c r="B16" s="11" t="s">
        <v>136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U5" sqref="U5:U16"/>
    </sheetView>
  </sheetViews>
  <sheetFormatPr defaultColWidth="9.140625" defaultRowHeight="15" x14ac:dyDescent="0.25"/>
  <cols>
    <col min="1" max="16384" width="9.140625" style="10"/>
  </cols>
  <sheetData>
    <row r="1" spans="1:21" x14ac:dyDescent="0.25">
      <c r="A1" s="12" t="s">
        <v>139</v>
      </c>
    </row>
    <row r="2" spans="1:21" x14ac:dyDescent="0.25">
      <c r="A2" s="12" t="s">
        <v>168</v>
      </c>
    </row>
    <row r="3" spans="1:21" x14ac:dyDescent="0.25">
      <c r="A3" s="12"/>
    </row>
    <row r="4" spans="1:21" x14ac:dyDescent="0.25">
      <c r="A4" s="12"/>
      <c r="I4" s="10">
        <v>0</v>
      </c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>
        <v>7</v>
      </c>
      <c r="Q4" s="10">
        <v>8</v>
      </c>
      <c r="R4" s="10">
        <v>9</v>
      </c>
      <c r="S4" s="10">
        <v>10</v>
      </c>
      <c r="T4" s="10">
        <v>11</v>
      </c>
      <c r="U4" s="10">
        <v>12</v>
      </c>
    </row>
    <row r="5" spans="1:21" x14ac:dyDescent="0.25">
      <c r="A5" s="68" t="s">
        <v>59</v>
      </c>
      <c r="B5" s="67"/>
      <c r="C5" s="67"/>
      <c r="D5" s="66"/>
      <c r="E5" s="66"/>
      <c r="F5" s="65"/>
      <c r="I5" s="10">
        <v>1</v>
      </c>
      <c r="J5" s="10">
        <f>I5*$J$4</f>
        <v>1</v>
      </c>
      <c r="K5" s="10">
        <f>I5*$K$4</f>
        <v>2</v>
      </c>
      <c r="L5" s="10">
        <f>I5*$L$4</f>
        <v>3</v>
      </c>
      <c r="M5" s="10">
        <f>I5*$M$4</f>
        <v>4</v>
      </c>
      <c r="N5" s="10">
        <f>I5*$N$4</f>
        <v>5</v>
      </c>
      <c r="O5" s="10">
        <f>I5*$O$4</f>
        <v>6</v>
      </c>
      <c r="P5" s="10">
        <f>I5*$P$4</f>
        <v>7</v>
      </c>
      <c r="Q5" s="10">
        <f>I5*$Q$4</f>
        <v>8</v>
      </c>
      <c r="R5" s="10">
        <f>I5*$R$4</f>
        <v>9</v>
      </c>
      <c r="S5" s="10">
        <f>I5*$S$4</f>
        <v>10</v>
      </c>
      <c r="T5" s="10">
        <f>I5*$T$4</f>
        <v>11</v>
      </c>
      <c r="U5" s="10">
        <f>I5*$U$4</f>
        <v>12</v>
      </c>
    </row>
    <row r="6" spans="1:21" x14ac:dyDescent="0.25">
      <c r="A6" s="36"/>
      <c r="B6" s="36"/>
      <c r="C6" s="36"/>
      <c r="D6" s="36"/>
      <c r="E6" s="36"/>
      <c r="F6" s="36"/>
      <c r="I6" s="10">
        <v>2</v>
      </c>
      <c r="J6" s="10">
        <f t="shared" ref="J6:J16" si="0">I6*$J$4</f>
        <v>2</v>
      </c>
      <c r="K6" s="10">
        <f t="shared" ref="K6:K16" si="1">I6*$K$4</f>
        <v>4</v>
      </c>
      <c r="L6" s="10">
        <f t="shared" ref="L6:L16" si="2">I6*$L$4</f>
        <v>6</v>
      </c>
      <c r="M6" s="10">
        <f t="shared" ref="M6:M16" si="3">I6*$M$4</f>
        <v>8</v>
      </c>
      <c r="N6" s="10">
        <f t="shared" ref="N6:N16" si="4">I6*$N$4</f>
        <v>10</v>
      </c>
      <c r="O6" s="10">
        <f t="shared" ref="O6:O16" si="5">I6*$O$4</f>
        <v>12</v>
      </c>
      <c r="P6" s="10">
        <f t="shared" ref="P6:P16" si="6">I6*$P$4</f>
        <v>14</v>
      </c>
      <c r="Q6" s="10">
        <f t="shared" ref="Q6:Q16" si="7">I6*$Q$4</f>
        <v>16</v>
      </c>
      <c r="R6" s="10">
        <f t="shared" ref="R6:R16" si="8">I6*$R$4</f>
        <v>18</v>
      </c>
      <c r="S6" s="10">
        <f t="shared" ref="S6:S16" si="9">I6*$S$4</f>
        <v>20</v>
      </c>
      <c r="T6" s="10">
        <f t="shared" ref="T6:T16" si="10">I6*$T$4</f>
        <v>22</v>
      </c>
      <c r="U6" s="10">
        <f t="shared" ref="U6:U15" si="11">I6*$U$4</f>
        <v>24</v>
      </c>
    </row>
    <row r="7" spans="1:21" x14ac:dyDescent="0.25">
      <c r="A7" s="36"/>
      <c r="B7" s="36"/>
      <c r="C7" s="36"/>
      <c r="D7" s="36"/>
      <c r="E7" s="36"/>
      <c r="F7" s="36"/>
      <c r="I7" s="10">
        <v>3</v>
      </c>
      <c r="J7" s="10">
        <f t="shared" si="0"/>
        <v>3</v>
      </c>
      <c r="K7" s="10">
        <f t="shared" si="1"/>
        <v>6</v>
      </c>
      <c r="L7" s="10">
        <f t="shared" si="2"/>
        <v>9</v>
      </c>
      <c r="M7" s="10">
        <f t="shared" si="3"/>
        <v>12</v>
      </c>
      <c r="N7" s="10">
        <f t="shared" si="4"/>
        <v>15</v>
      </c>
      <c r="O7" s="10">
        <f t="shared" si="5"/>
        <v>18</v>
      </c>
      <c r="P7" s="10">
        <f t="shared" si="6"/>
        <v>21</v>
      </c>
      <c r="Q7" s="10">
        <f t="shared" si="7"/>
        <v>24</v>
      </c>
      <c r="R7" s="10">
        <f t="shared" si="8"/>
        <v>27</v>
      </c>
      <c r="S7" s="10">
        <f t="shared" si="9"/>
        <v>30</v>
      </c>
      <c r="T7" s="10">
        <f t="shared" si="10"/>
        <v>33</v>
      </c>
      <c r="U7" s="10">
        <f t="shared" si="11"/>
        <v>36</v>
      </c>
    </row>
    <row r="8" spans="1:21" x14ac:dyDescent="0.25">
      <c r="A8" s="36"/>
      <c r="B8" s="36"/>
      <c r="C8" s="36"/>
      <c r="D8" s="36"/>
      <c r="E8" s="36"/>
      <c r="F8" s="36"/>
      <c r="I8" s="10">
        <v>4</v>
      </c>
      <c r="J8" s="10">
        <f t="shared" si="0"/>
        <v>4</v>
      </c>
      <c r="K8" s="10">
        <f t="shared" si="1"/>
        <v>8</v>
      </c>
      <c r="L8" s="10">
        <f t="shared" si="2"/>
        <v>12</v>
      </c>
      <c r="M8" s="10">
        <f t="shared" si="3"/>
        <v>16</v>
      </c>
      <c r="N8" s="10">
        <f t="shared" si="4"/>
        <v>20</v>
      </c>
      <c r="O8" s="10">
        <f t="shared" si="5"/>
        <v>24</v>
      </c>
      <c r="P8" s="10">
        <f t="shared" si="6"/>
        <v>28</v>
      </c>
      <c r="Q8" s="10">
        <f t="shared" si="7"/>
        <v>32</v>
      </c>
      <c r="R8" s="10">
        <f t="shared" si="8"/>
        <v>36</v>
      </c>
      <c r="S8" s="10">
        <f t="shared" si="9"/>
        <v>40</v>
      </c>
      <c r="T8" s="10">
        <f t="shared" si="10"/>
        <v>44</v>
      </c>
      <c r="U8" s="10">
        <f t="shared" si="11"/>
        <v>48</v>
      </c>
    </row>
    <row r="9" spans="1:21" x14ac:dyDescent="0.25">
      <c r="A9" s="36"/>
      <c r="B9" s="36"/>
      <c r="C9" s="36"/>
      <c r="D9" s="36"/>
      <c r="E9" s="36"/>
      <c r="F9" s="36"/>
      <c r="I9" s="10">
        <v>5</v>
      </c>
      <c r="J9" s="10">
        <f t="shared" si="0"/>
        <v>5</v>
      </c>
      <c r="K9" s="10">
        <f t="shared" si="1"/>
        <v>10</v>
      </c>
      <c r="L9" s="10">
        <f t="shared" si="2"/>
        <v>15</v>
      </c>
      <c r="M9" s="10">
        <f t="shared" si="3"/>
        <v>20</v>
      </c>
      <c r="N9" s="10">
        <f t="shared" si="4"/>
        <v>25</v>
      </c>
      <c r="O9" s="10">
        <f t="shared" si="5"/>
        <v>30</v>
      </c>
      <c r="P9" s="10">
        <f t="shared" si="6"/>
        <v>35</v>
      </c>
      <c r="Q9" s="10">
        <f t="shared" si="7"/>
        <v>40</v>
      </c>
      <c r="R9" s="10">
        <f t="shared" si="8"/>
        <v>45</v>
      </c>
      <c r="S9" s="10">
        <f t="shared" si="9"/>
        <v>50</v>
      </c>
      <c r="T9" s="10">
        <f t="shared" si="10"/>
        <v>55</v>
      </c>
      <c r="U9" s="10">
        <f t="shared" si="11"/>
        <v>60</v>
      </c>
    </row>
    <row r="10" spans="1:21" x14ac:dyDescent="0.25">
      <c r="A10" s="36"/>
      <c r="B10" s="36"/>
      <c r="C10" s="36"/>
      <c r="D10" s="36"/>
      <c r="E10" s="36"/>
      <c r="F10" s="36"/>
      <c r="I10" s="10">
        <v>6</v>
      </c>
      <c r="J10" s="10">
        <f t="shared" si="0"/>
        <v>6</v>
      </c>
      <c r="K10" s="10">
        <f t="shared" si="1"/>
        <v>12</v>
      </c>
      <c r="L10" s="10">
        <f t="shared" si="2"/>
        <v>18</v>
      </c>
      <c r="M10" s="10">
        <f t="shared" si="3"/>
        <v>24</v>
      </c>
      <c r="N10" s="10">
        <f t="shared" si="4"/>
        <v>30</v>
      </c>
      <c r="O10" s="10">
        <f t="shared" si="5"/>
        <v>36</v>
      </c>
      <c r="P10" s="10">
        <f t="shared" si="6"/>
        <v>42</v>
      </c>
      <c r="Q10" s="10">
        <f t="shared" si="7"/>
        <v>48</v>
      </c>
      <c r="R10" s="10">
        <f t="shared" si="8"/>
        <v>54</v>
      </c>
      <c r="S10" s="10">
        <f t="shared" si="9"/>
        <v>60</v>
      </c>
      <c r="T10" s="10">
        <f t="shared" si="10"/>
        <v>66</v>
      </c>
      <c r="U10" s="10">
        <f t="shared" si="11"/>
        <v>72</v>
      </c>
    </row>
    <row r="11" spans="1:21" x14ac:dyDescent="0.25">
      <c r="A11" s="36"/>
      <c r="B11" s="36"/>
      <c r="C11" s="36"/>
      <c r="D11" s="36"/>
      <c r="E11" s="36"/>
      <c r="F11" s="36"/>
      <c r="I11" s="10">
        <v>7</v>
      </c>
      <c r="J11" s="10">
        <f t="shared" si="0"/>
        <v>7</v>
      </c>
      <c r="K11" s="10">
        <f t="shared" si="1"/>
        <v>14</v>
      </c>
      <c r="L11" s="10">
        <f t="shared" si="2"/>
        <v>21</v>
      </c>
      <c r="M11" s="10">
        <f t="shared" si="3"/>
        <v>28</v>
      </c>
      <c r="N11" s="10">
        <f t="shared" si="4"/>
        <v>35</v>
      </c>
      <c r="O11" s="10">
        <f t="shared" si="5"/>
        <v>42</v>
      </c>
      <c r="P11" s="10">
        <f t="shared" si="6"/>
        <v>49</v>
      </c>
      <c r="Q11" s="10">
        <f t="shared" si="7"/>
        <v>56</v>
      </c>
      <c r="R11" s="10">
        <f t="shared" si="8"/>
        <v>63</v>
      </c>
      <c r="S11" s="10">
        <f t="shared" si="9"/>
        <v>70</v>
      </c>
      <c r="T11" s="10">
        <f t="shared" si="10"/>
        <v>77</v>
      </c>
      <c r="U11" s="10">
        <f t="shared" si="11"/>
        <v>84</v>
      </c>
    </row>
    <row r="12" spans="1:21" x14ac:dyDescent="0.25">
      <c r="A12" s="36"/>
      <c r="B12" s="36"/>
      <c r="C12" s="36"/>
      <c r="D12" s="36"/>
      <c r="E12" s="36"/>
      <c r="F12" s="36"/>
      <c r="I12" s="10">
        <v>8</v>
      </c>
      <c r="J12" s="10">
        <f t="shared" si="0"/>
        <v>8</v>
      </c>
      <c r="K12" s="10">
        <f t="shared" si="1"/>
        <v>16</v>
      </c>
      <c r="L12" s="10">
        <f t="shared" si="2"/>
        <v>24</v>
      </c>
      <c r="M12" s="10">
        <f t="shared" si="3"/>
        <v>32</v>
      </c>
      <c r="N12" s="10">
        <f t="shared" si="4"/>
        <v>40</v>
      </c>
      <c r="O12" s="10">
        <f t="shared" si="5"/>
        <v>48</v>
      </c>
      <c r="P12" s="10">
        <f t="shared" si="6"/>
        <v>56</v>
      </c>
      <c r="Q12" s="10">
        <f t="shared" si="7"/>
        <v>64</v>
      </c>
      <c r="R12" s="10">
        <f t="shared" si="8"/>
        <v>72</v>
      </c>
      <c r="S12" s="10">
        <f t="shared" si="9"/>
        <v>80</v>
      </c>
      <c r="T12" s="10">
        <f t="shared" si="10"/>
        <v>88</v>
      </c>
      <c r="U12" s="10">
        <f t="shared" si="11"/>
        <v>96</v>
      </c>
    </row>
    <row r="13" spans="1:21" x14ac:dyDescent="0.25">
      <c r="A13" s="36"/>
      <c r="B13" s="36"/>
      <c r="C13" s="36"/>
      <c r="D13" s="36"/>
      <c r="E13" s="36"/>
      <c r="F13" s="36"/>
      <c r="I13" s="10">
        <v>9</v>
      </c>
      <c r="J13" s="10">
        <f t="shared" si="0"/>
        <v>9</v>
      </c>
      <c r="K13" s="10">
        <f t="shared" si="1"/>
        <v>18</v>
      </c>
      <c r="L13" s="10">
        <f t="shared" si="2"/>
        <v>27</v>
      </c>
      <c r="M13" s="10">
        <f t="shared" si="3"/>
        <v>36</v>
      </c>
      <c r="N13" s="10">
        <f t="shared" si="4"/>
        <v>45</v>
      </c>
      <c r="O13" s="10">
        <f t="shared" si="5"/>
        <v>54</v>
      </c>
      <c r="P13" s="10">
        <f t="shared" si="6"/>
        <v>63</v>
      </c>
      <c r="Q13" s="10">
        <f t="shared" si="7"/>
        <v>72</v>
      </c>
      <c r="R13" s="10">
        <f t="shared" si="8"/>
        <v>81</v>
      </c>
      <c r="S13" s="10">
        <f t="shared" si="9"/>
        <v>90</v>
      </c>
      <c r="T13" s="10">
        <f t="shared" si="10"/>
        <v>99</v>
      </c>
      <c r="U13" s="10">
        <f t="shared" si="11"/>
        <v>108</v>
      </c>
    </row>
    <row r="14" spans="1:21" x14ac:dyDescent="0.25">
      <c r="A14" s="36"/>
      <c r="B14" s="36"/>
      <c r="C14" s="36"/>
      <c r="D14" s="36"/>
      <c r="E14" s="36"/>
      <c r="F14" s="36"/>
      <c r="I14" s="10">
        <v>10</v>
      </c>
      <c r="J14" s="10">
        <f t="shared" si="0"/>
        <v>10</v>
      </c>
      <c r="K14" s="10">
        <f t="shared" si="1"/>
        <v>20</v>
      </c>
      <c r="L14" s="10">
        <f t="shared" si="2"/>
        <v>30</v>
      </c>
      <c r="M14" s="10">
        <f t="shared" si="3"/>
        <v>40</v>
      </c>
      <c r="N14" s="10">
        <f t="shared" si="4"/>
        <v>50</v>
      </c>
      <c r="O14" s="10">
        <f t="shared" si="5"/>
        <v>60</v>
      </c>
      <c r="P14" s="10">
        <f t="shared" si="6"/>
        <v>70</v>
      </c>
      <c r="Q14" s="10">
        <f t="shared" si="7"/>
        <v>80</v>
      </c>
      <c r="R14" s="10">
        <f t="shared" si="8"/>
        <v>90</v>
      </c>
      <c r="S14" s="10">
        <f t="shared" si="9"/>
        <v>100</v>
      </c>
      <c r="T14" s="10">
        <f t="shared" si="10"/>
        <v>110</v>
      </c>
      <c r="U14" s="10">
        <f t="shared" si="11"/>
        <v>120</v>
      </c>
    </row>
    <row r="15" spans="1:21" x14ac:dyDescent="0.25">
      <c r="A15" s="36"/>
      <c r="B15" s="36"/>
      <c r="C15" s="36"/>
      <c r="D15" s="36"/>
      <c r="E15" s="36"/>
      <c r="F15" s="36"/>
      <c r="I15" s="10">
        <v>11</v>
      </c>
      <c r="J15" s="10">
        <f t="shared" si="0"/>
        <v>11</v>
      </c>
      <c r="K15" s="10">
        <f t="shared" si="1"/>
        <v>22</v>
      </c>
      <c r="L15" s="10">
        <f t="shared" si="2"/>
        <v>33</v>
      </c>
      <c r="M15" s="10">
        <f t="shared" si="3"/>
        <v>44</v>
      </c>
      <c r="N15" s="10">
        <f t="shared" si="4"/>
        <v>55</v>
      </c>
      <c r="O15" s="10">
        <f t="shared" si="5"/>
        <v>66</v>
      </c>
      <c r="P15" s="10">
        <f t="shared" si="6"/>
        <v>77</v>
      </c>
      <c r="Q15" s="10">
        <f t="shared" si="7"/>
        <v>88</v>
      </c>
      <c r="R15" s="10">
        <f t="shared" si="8"/>
        <v>99</v>
      </c>
      <c r="S15" s="10">
        <f t="shared" si="9"/>
        <v>110</v>
      </c>
      <c r="T15" s="10">
        <f t="shared" si="10"/>
        <v>121</v>
      </c>
      <c r="U15" s="10">
        <f t="shared" si="11"/>
        <v>132</v>
      </c>
    </row>
    <row r="16" spans="1:21" x14ac:dyDescent="0.25">
      <c r="A16" s="36"/>
      <c r="B16" s="36"/>
      <c r="C16" s="36"/>
      <c r="D16" s="36"/>
      <c r="E16" s="36"/>
      <c r="F16" s="36"/>
      <c r="I16" s="10">
        <v>12</v>
      </c>
      <c r="J16" s="10">
        <f t="shared" si="0"/>
        <v>12</v>
      </c>
      <c r="K16" s="10">
        <f t="shared" si="1"/>
        <v>24</v>
      </c>
      <c r="L16" s="10">
        <f t="shared" si="2"/>
        <v>36</v>
      </c>
      <c r="M16" s="10">
        <f t="shared" si="3"/>
        <v>48</v>
      </c>
      <c r="N16" s="10">
        <f t="shared" si="4"/>
        <v>60</v>
      </c>
      <c r="O16" s="10">
        <f t="shared" si="5"/>
        <v>72</v>
      </c>
      <c r="P16" s="10">
        <f t="shared" si="6"/>
        <v>84</v>
      </c>
      <c r="Q16" s="10">
        <f t="shared" si="7"/>
        <v>96</v>
      </c>
      <c r="R16" s="10">
        <f t="shared" si="8"/>
        <v>108</v>
      </c>
      <c r="S16" s="10">
        <f t="shared" si="9"/>
        <v>120</v>
      </c>
      <c r="T16" s="10">
        <f t="shared" si="10"/>
        <v>132</v>
      </c>
      <c r="U16" s="10">
        <f>I16*$U$4</f>
        <v>144</v>
      </c>
    </row>
    <row r="17" spans="1:6" x14ac:dyDescent="0.25">
      <c r="A17" s="36"/>
      <c r="B17" s="36"/>
      <c r="C17" s="36"/>
      <c r="D17" s="36"/>
      <c r="E17" s="36"/>
      <c r="F17" s="36"/>
    </row>
    <row r="18" spans="1:6" x14ac:dyDescent="0.25">
      <c r="A18" s="36"/>
      <c r="B18" s="36"/>
      <c r="C18" s="36"/>
      <c r="D18" s="36"/>
      <c r="E18" s="36"/>
      <c r="F18" s="36"/>
    </row>
    <row r="19" spans="1:6" x14ac:dyDescent="0.25">
      <c r="A19" s="36"/>
      <c r="B19" s="36"/>
      <c r="C19" s="36"/>
      <c r="D19" s="36"/>
      <c r="E19" s="36"/>
      <c r="F19" s="36"/>
    </row>
    <row r="20" spans="1:6" x14ac:dyDescent="0.25">
      <c r="A20" s="36"/>
      <c r="B20" s="36"/>
      <c r="C20" s="36"/>
      <c r="D20" s="36"/>
      <c r="E20" s="36"/>
      <c r="F20" s="36"/>
    </row>
    <row r="21" spans="1:6" x14ac:dyDescent="0.25">
      <c r="A21" s="36"/>
      <c r="B21" s="36"/>
      <c r="C21" s="36"/>
      <c r="D21" s="36"/>
      <c r="E21" s="36"/>
      <c r="F21" s="36"/>
    </row>
  </sheetData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D9" sqref="D9:S15"/>
    </sheetView>
  </sheetViews>
  <sheetFormatPr defaultColWidth="9.140625" defaultRowHeight="15" x14ac:dyDescent="0.25"/>
  <cols>
    <col min="1" max="1" width="10.5703125" style="10" bestFit="1" customWidth="1"/>
    <col min="2" max="2" width="12" style="10" bestFit="1" customWidth="1"/>
    <col min="3" max="3" width="9.140625" style="10"/>
    <col min="4" max="4" width="11.28515625" style="10" bestFit="1" customWidth="1"/>
    <col min="5" max="16384" width="9.140625" style="10"/>
  </cols>
  <sheetData>
    <row r="1" spans="1:19" x14ac:dyDescent="0.25">
      <c r="A1" s="12" t="s">
        <v>172</v>
      </c>
    </row>
    <row r="2" spans="1:19" x14ac:dyDescent="0.25">
      <c r="A2" s="12" t="s">
        <v>171</v>
      </c>
      <c r="B2" s="12"/>
      <c r="C2" s="12"/>
      <c r="D2" s="12"/>
      <c r="E2" s="12"/>
      <c r="F2" s="12"/>
    </row>
    <row r="4" spans="1:19" x14ac:dyDescent="0.25">
      <c r="B4" s="43"/>
      <c r="C4" s="43"/>
      <c r="D4" s="96" t="s">
        <v>170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1:19" x14ac:dyDescent="0.25">
      <c r="B5" s="41" t="s">
        <v>47</v>
      </c>
      <c r="C5" s="41" t="s">
        <v>169</v>
      </c>
      <c r="D5" s="74">
        <v>0.05</v>
      </c>
      <c r="E5" s="74">
        <v>0.1</v>
      </c>
      <c r="F5" s="74">
        <v>0.15</v>
      </c>
      <c r="G5" s="74">
        <v>0.2</v>
      </c>
      <c r="H5" s="74">
        <v>0.25</v>
      </c>
      <c r="I5" s="74">
        <v>0.3</v>
      </c>
      <c r="J5" s="74">
        <v>0.35</v>
      </c>
      <c r="K5" s="74">
        <v>0.4</v>
      </c>
      <c r="L5" s="74">
        <v>0.45</v>
      </c>
      <c r="M5" s="74">
        <v>0.5</v>
      </c>
      <c r="N5" s="74">
        <v>0.55000000000000004</v>
      </c>
      <c r="O5" s="74">
        <v>0.6</v>
      </c>
      <c r="P5" s="74">
        <v>0.65</v>
      </c>
      <c r="Q5" s="74">
        <v>0.7</v>
      </c>
      <c r="R5" s="74">
        <v>0.75</v>
      </c>
      <c r="S5" s="74">
        <v>0.8</v>
      </c>
    </row>
    <row r="6" spans="1:19" x14ac:dyDescent="0.25">
      <c r="B6" s="41" t="s">
        <v>48</v>
      </c>
      <c r="C6" s="73">
        <v>5</v>
      </c>
      <c r="D6" s="72">
        <f>$C$6*D5</f>
        <v>0.25</v>
      </c>
      <c r="E6" s="72">
        <f t="shared" ref="E6:S6" si="0">$C$6*E5</f>
        <v>0.5</v>
      </c>
      <c r="F6" s="72">
        <f t="shared" si="0"/>
        <v>0.75</v>
      </c>
      <c r="G6" s="72">
        <f t="shared" si="0"/>
        <v>1</v>
      </c>
      <c r="H6" s="72">
        <f t="shared" si="0"/>
        <v>1.25</v>
      </c>
      <c r="I6" s="72">
        <f t="shared" si="0"/>
        <v>1.5</v>
      </c>
      <c r="J6" s="72">
        <f t="shared" si="0"/>
        <v>1.75</v>
      </c>
      <c r="K6" s="72">
        <f t="shared" si="0"/>
        <v>2</v>
      </c>
      <c r="L6" s="72">
        <f t="shared" si="0"/>
        <v>2.25</v>
      </c>
      <c r="M6" s="72">
        <f t="shared" si="0"/>
        <v>2.5</v>
      </c>
      <c r="N6" s="72">
        <f t="shared" si="0"/>
        <v>2.75</v>
      </c>
      <c r="O6" s="72">
        <f t="shared" si="0"/>
        <v>3</v>
      </c>
      <c r="P6" s="72">
        <f t="shared" si="0"/>
        <v>3.25</v>
      </c>
      <c r="Q6" s="72">
        <f t="shared" si="0"/>
        <v>3.5</v>
      </c>
      <c r="R6" s="72">
        <f t="shared" si="0"/>
        <v>3.75</v>
      </c>
      <c r="S6" s="72">
        <f t="shared" si="0"/>
        <v>4</v>
      </c>
    </row>
    <row r="7" spans="1:19" x14ac:dyDescent="0.25">
      <c r="B7" s="41" t="s">
        <v>49</v>
      </c>
      <c r="C7" s="73">
        <v>1.3</v>
      </c>
      <c r="D7" s="72">
        <f>$C$7*D5</f>
        <v>6.5000000000000002E-2</v>
      </c>
      <c r="E7" s="72">
        <f t="shared" ref="E7:S7" si="1">$C$7*E5</f>
        <v>0.13</v>
      </c>
      <c r="F7" s="72">
        <f t="shared" si="1"/>
        <v>0.19500000000000001</v>
      </c>
      <c r="G7" s="72">
        <f t="shared" si="1"/>
        <v>0.26</v>
      </c>
      <c r="H7" s="72">
        <f t="shared" si="1"/>
        <v>0.32500000000000001</v>
      </c>
      <c r="I7" s="72">
        <f t="shared" si="1"/>
        <v>0.39</v>
      </c>
      <c r="J7" s="72">
        <f t="shared" si="1"/>
        <v>0.45499999999999996</v>
      </c>
      <c r="K7" s="72">
        <f t="shared" si="1"/>
        <v>0.52</v>
      </c>
      <c r="L7" s="72">
        <f t="shared" si="1"/>
        <v>0.58500000000000008</v>
      </c>
      <c r="M7" s="72">
        <f t="shared" si="1"/>
        <v>0.65</v>
      </c>
      <c r="N7" s="72">
        <f t="shared" si="1"/>
        <v>0.71500000000000008</v>
      </c>
      <c r="O7" s="72">
        <f t="shared" si="1"/>
        <v>0.78</v>
      </c>
      <c r="P7" s="72">
        <f t="shared" si="1"/>
        <v>0.84500000000000008</v>
      </c>
      <c r="Q7" s="72">
        <f t="shared" si="1"/>
        <v>0.90999999999999992</v>
      </c>
      <c r="R7" s="72">
        <f t="shared" si="1"/>
        <v>0.97500000000000009</v>
      </c>
      <c r="S7" s="72">
        <f t="shared" si="1"/>
        <v>1.04</v>
      </c>
    </row>
    <row r="8" spans="1:19" x14ac:dyDescent="0.25">
      <c r="B8" s="41" t="s">
        <v>50</v>
      </c>
      <c r="C8" s="73">
        <v>0.98</v>
      </c>
      <c r="D8" s="72">
        <f>$C$8*D5</f>
        <v>4.9000000000000002E-2</v>
      </c>
      <c r="E8" s="72">
        <f t="shared" ref="E8:S8" si="2">$C$8*E5</f>
        <v>9.8000000000000004E-2</v>
      </c>
      <c r="F8" s="72">
        <f t="shared" si="2"/>
        <v>0.14699999999999999</v>
      </c>
      <c r="G8" s="72">
        <f t="shared" si="2"/>
        <v>0.19600000000000001</v>
      </c>
      <c r="H8" s="72">
        <f t="shared" si="2"/>
        <v>0.245</v>
      </c>
      <c r="I8" s="72">
        <f t="shared" si="2"/>
        <v>0.29399999999999998</v>
      </c>
      <c r="J8" s="72">
        <f t="shared" si="2"/>
        <v>0.34299999999999997</v>
      </c>
      <c r="K8" s="72">
        <f t="shared" si="2"/>
        <v>0.39200000000000002</v>
      </c>
      <c r="L8" s="72">
        <f t="shared" si="2"/>
        <v>0.441</v>
      </c>
      <c r="M8" s="72">
        <f t="shared" si="2"/>
        <v>0.49</v>
      </c>
      <c r="N8" s="72">
        <f t="shared" si="2"/>
        <v>0.53900000000000003</v>
      </c>
      <c r="O8" s="72">
        <f t="shared" si="2"/>
        <v>0.58799999999999997</v>
      </c>
      <c r="P8" s="72">
        <f t="shared" si="2"/>
        <v>0.63700000000000001</v>
      </c>
      <c r="Q8" s="72">
        <f t="shared" si="2"/>
        <v>0.68599999999999994</v>
      </c>
      <c r="R8" s="72">
        <f t="shared" si="2"/>
        <v>0.73499999999999999</v>
      </c>
      <c r="S8" s="72">
        <f t="shared" si="2"/>
        <v>0.78400000000000003</v>
      </c>
    </row>
    <row r="9" spans="1:19" x14ac:dyDescent="0.25">
      <c r="B9" s="41" t="s">
        <v>51</v>
      </c>
      <c r="C9" s="73">
        <v>1.2</v>
      </c>
      <c r="D9" s="72">
        <f>$C$9*D5</f>
        <v>0.06</v>
      </c>
      <c r="E9" s="72">
        <f t="shared" ref="E9:S9" si="3">$C$9*E5</f>
        <v>0.12</v>
      </c>
      <c r="F9" s="72">
        <f t="shared" si="3"/>
        <v>0.18</v>
      </c>
      <c r="G9" s="72">
        <f t="shared" si="3"/>
        <v>0.24</v>
      </c>
      <c r="H9" s="72">
        <f t="shared" si="3"/>
        <v>0.3</v>
      </c>
      <c r="I9" s="72">
        <f t="shared" si="3"/>
        <v>0.36</v>
      </c>
      <c r="J9" s="72">
        <f t="shared" si="3"/>
        <v>0.42</v>
      </c>
      <c r="K9" s="72">
        <f t="shared" si="3"/>
        <v>0.48</v>
      </c>
      <c r="L9" s="72">
        <f t="shared" si="3"/>
        <v>0.54</v>
      </c>
      <c r="M9" s="72">
        <f t="shared" si="3"/>
        <v>0.6</v>
      </c>
      <c r="N9" s="72">
        <f t="shared" si="3"/>
        <v>0.66</v>
      </c>
      <c r="O9" s="72">
        <f t="shared" si="3"/>
        <v>0.72</v>
      </c>
      <c r="P9" s="72">
        <f t="shared" si="3"/>
        <v>0.78</v>
      </c>
      <c r="Q9" s="72">
        <f t="shared" si="3"/>
        <v>0.84</v>
      </c>
      <c r="R9" s="72">
        <f t="shared" si="3"/>
        <v>0.89999999999999991</v>
      </c>
      <c r="S9" s="72">
        <f t="shared" si="3"/>
        <v>0.96</v>
      </c>
    </row>
    <row r="10" spans="1:19" x14ac:dyDescent="0.25">
      <c r="B10" s="41" t="s">
        <v>52</v>
      </c>
      <c r="C10" s="73">
        <v>3</v>
      </c>
      <c r="D10" s="72">
        <f>$C$10*D5</f>
        <v>0.15000000000000002</v>
      </c>
      <c r="E10" s="72">
        <f t="shared" ref="E10:S10" si="4">$C$10*E5</f>
        <v>0.30000000000000004</v>
      </c>
      <c r="F10" s="72">
        <f t="shared" si="4"/>
        <v>0.44999999999999996</v>
      </c>
      <c r="G10" s="72">
        <f t="shared" si="4"/>
        <v>0.60000000000000009</v>
      </c>
      <c r="H10" s="72">
        <f t="shared" si="4"/>
        <v>0.75</v>
      </c>
      <c r="I10" s="72">
        <f t="shared" si="4"/>
        <v>0.89999999999999991</v>
      </c>
      <c r="J10" s="72">
        <f t="shared" si="4"/>
        <v>1.0499999999999998</v>
      </c>
      <c r="K10" s="72">
        <f t="shared" si="4"/>
        <v>1.2000000000000002</v>
      </c>
      <c r="L10" s="72">
        <f t="shared" si="4"/>
        <v>1.35</v>
      </c>
      <c r="M10" s="72">
        <f t="shared" si="4"/>
        <v>1.5</v>
      </c>
      <c r="N10" s="72">
        <f t="shared" si="4"/>
        <v>1.6500000000000001</v>
      </c>
      <c r="O10" s="72">
        <f t="shared" si="4"/>
        <v>1.7999999999999998</v>
      </c>
      <c r="P10" s="72">
        <f t="shared" si="4"/>
        <v>1.9500000000000002</v>
      </c>
      <c r="Q10" s="72">
        <f t="shared" si="4"/>
        <v>2.0999999999999996</v>
      </c>
      <c r="R10" s="72">
        <f t="shared" si="4"/>
        <v>2.25</v>
      </c>
      <c r="S10" s="72">
        <f t="shared" si="4"/>
        <v>2.4000000000000004</v>
      </c>
    </row>
    <row r="11" spans="1:19" x14ac:dyDescent="0.25">
      <c r="B11" s="41" t="s">
        <v>53</v>
      </c>
      <c r="C11" s="73">
        <v>2.8</v>
      </c>
      <c r="D11" s="72">
        <f>$C$11*D5</f>
        <v>0.13999999999999999</v>
      </c>
      <c r="E11" s="72">
        <f t="shared" ref="E11:S11" si="5">$C$11*E5</f>
        <v>0.27999999999999997</v>
      </c>
      <c r="F11" s="72">
        <f t="shared" si="5"/>
        <v>0.42</v>
      </c>
      <c r="G11" s="72">
        <f t="shared" si="5"/>
        <v>0.55999999999999994</v>
      </c>
      <c r="H11" s="72">
        <f t="shared" si="5"/>
        <v>0.7</v>
      </c>
      <c r="I11" s="72">
        <f t="shared" si="5"/>
        <v>0.84</v>
      </c>
      <c r="J11" s="72">
        <f t="shared" si="5"/>
        <v>0.97999999999999987</v>
      </c>
      <c r="K11" s="72">
        <f t="shared" si="5"/>
        <v>1.1199999999999999</v>
      </c>
      <c r="L11" s="72">
        <f t="shared" si="5"/>
        <v>1.26</v>
      </c>
      <c r="M11" s="72">
        <f t="shared" si="5"/>
        <v>1.4</v>
      </c>
      <c r="N11" s="72">
        <f t="shared" si="5"/>
        <v>1.54</v>
      </c>
      <c r="O11" s="72">
        <f t="shared" si="5"/>
        <v>1.68</v>
      </c>
      <c r="P11" s="72">
        <f t="shared" si="5"/>
        <v>1.8199999999999998</v>
      </c>
      <c r="Q11" s="72">
        <f t="shared" si="5"/>
        <v>1.9599999999999997</v>
      </c>
      <c r="R11" s="72">
        <f t="shared" si="5"/>
        <v>2.0999999999999996</v>
      </c>
      <c r="S11" s="72">
        <f t="shared" si="5"/>
        <v>2.2399999999999998</v>
      </c>
    </row>
    <row r="12" spans="1:19" x14ac:dyDescent="0.25">
      <c r="B12" s="41" t="s">
        <v>54</v>
      </c>
      <c r="C12" s="73">
        <v>0.45</v>
      </c>
      <c r="D12" s="72">
        <f>$C$12*D5</f>
        <v>2.2500000000000003E-2</v>
      </c>
      <c r="E12" s="72">
        <f t="shared" ref="E12:S12" si="6">$C$12*E5</f>
        <v>4.5000000000000005E-2</v>
      </c>
      <c r="F12" s="72">
        <f t="shared" si="6"/>
        <v>6.7500000000000004E-2</v>
      </c>
      <c r="G12" s="72">
        <f t="shared" si="6"/>
        <v>9.0000000000000011E-2</v>
      </c>
      <c r="H12" s="72">
        <f t="shared" si="6"/>
        <v>0.1125</v>
      </c>
      <c r="I12" s="72">
        <f t="shared" si="6"/>
        <v>0.13500000000000001</v>
      </c>
      <c r="J12" s="72">
        <f t="shared" si="6"/>
        <v>0.1575</v>
      </c>
      <c r="K12" s="72">
        <f t="shared" si="6"/>
        <v>0.18000000000000002</v>
      </c>
      <c r="L12" s="72">
        <f t="shared" si="6"/>
        <v>0.20250000000000001</v>
      </c>
      <c r="M12" s="72">
        <f t="shared" si="6"/>
        <v>0.22500000000000001</v>
      </c>
      <c r="N12" s="72">
        <f t="shared" si="6"/>
        <v>0.24750000000000003</v>
      </c>
      <c r="O12" s="72">
        <f t="shared" si="6"/>
        <v>0.27</v>
      </c>
      <c r="P12" s="72">
        <f t="shared" si="6"/>
        <v>0.29250000000000004</v>
      </c>
      <c r="Q12" s="72">
        <f t="shared" si="6"/>
        <v>0.315</v>
      </c>
      <c r="R12" s="72">
        <f t="shared" si="6"/>
        <v>0.33750000000000002</v>
      </c>
      <c r="S12" s="72">
        <f t="shared" si="6"/>
        <v>0.36000000000000004</v>
      </c>
    </row>
    <row r="13" spans="1:19" x14ac:dyDescent="0.25">
      <c r="B13" s="41" t="s">
        <v>55</v>
      </c>
      <c r="C13" s="73">
        <v>8.5</v>
      </c>
      <c r="D13" s="72">
        <f>$C$13*D5</f>
        <v>0.42500000000000004</v>
      </c>
      <c r="E13" s="72">
        <f t="shared" ref="E13:S13" si="7">$C$13*E5</f>
        <v>0.85000000000000009</v>
      </c>
      <c r="F13" s="72">
        <f t="shared" si="7"/>
        <v>1.2749999999999999</v>
      </c>
      <c r="G13" s="72">
        <f t="shared" si="7"/>
        <v>1.7000000000000002</v>
      </c>
      <c r="H13" s="72">
        <f t="shared" si="7"/>
        <v>2.125</v>
      </c>
      <c r="I13" s="72">
        <f t="shared" si="7"/>
        <v>2.5499999999999998</v>
      </c>
      <c r="J13" s="72">
        <f t="shared" si="7"/>
        <v>2.9749999999999996</v>
      </c>
      <c r="K13" s="72">
        <f t="shared" si="7"/>
        <v>3.4000000000000004</v>
      </c>
      <c r="L13" s="72">
        <f t="shared" si="7"/>
        <v>3.8250000000000002</v>
      </c>
      <c r="M13" s="72">
        <f t="shared" si="7"/>
        <v>4.25</v>
      </c>
      <c r="N13" s="72">
        <f t="shared" si="7"/>
        <v>4.6750000000000007</v>
      </c>
      <c r="O13" s="72">
        <f t="shared" si="7"/>
        <v>5.0999999999999996</v>
      </c>
      <c r="P13" s="72">
        <f t="shared" si="7"/>
        <v>5.5250000000000004</v>
      </c>
      <c r="Q13" s="72">
        <f t="shared" si="7"/>
        <v>5.9499999999999993</v>
      </c>
      <c r="R13" s="72">
        <f t="shared" si="7"/>
        <v>6.375</v>
      </c>
      <c r="S13" s="72">
        <f t="shared" si="7"/>
        <v>6.8000000000000007</v>
      </c>
    </row>
    <row r="14" spans="1:19" x14ac:dyDescent="0.25">
      <c r="B14" s="41" t="s">
        <v>56</v>
      </c>
      <c r="C14" s="73">
        <v>0.45</v>
      </c>
      <c r="D14" s="72">
        <f>$C$14*D5</f>
        <v>2.2500000000000003E-2</v>
      </c>
      <c r="E14" s="72">
        <f t="shared" ref="E14:S14" si="8">$C$14*E5</f>
        <v>4.5000000000000005E-2</v>
      </c>
      <c r="F14" s="72">
        <f t="shared" si="8"/>
        <v>6.7500000000000004E-2</v>
      </c>
      <c r="G14" s="72">
        <f t="shared" si="8"/>
        <v>9.0000000000000011E-2</v>
      </c>
      <c r="H14" s="72">
        <f t="shared" si="8"/>
        <v>0.1125</v>
      </c>
      <c r="I14" s="72">
        <f t="shared" si="8"/>
        <v>0.13500000000000001</v>
      </c>
      <c r="J14" s="72">
        <f t="shared" si="8"/>
        <v>0.1575</v>
      </c>
      <c r="K14" s="72">
        <f t="shared" si="8"/>
        <v>0.18000000000000002</v>
      </c>
      <c r="L14" s="72">
        <f t="shared" si="8"/>
        <v>0.20250000000000001</v>
      </c>
      <c r="M14" s="72">
        <f t="shared" si="8"/>
        <v>0.22500000000000001</v>
      </c>
      <c r="N14" s="72">
        <f t="shared" si="8"/>
        <v>0.24750000000000003</v>
      </c>
      <c r="O14" s="72">
        <f t="shared" si="8"/>
        <v>0.27</v>
      </c>
      <c r="P14" s="72">
        <f t="shared" si="8"/>
        <v>0.29250000000000004</v>
      </c>
      <c r="Q14" s="72">
        <f t="shared" si="8"/>
        <v>0.315</v>
      </c>
      <c r="R14" s="72">
        <f t="shared" si="8"/>
        <v>0.33750000000000002</v>
      </c>
      <c r="S14" s="72">
        <f t="shared" si="8"/>
        <v>0.36000000000000004</v>
      </c>
    </row>
    <row r="15" spans="1:19" x14ac:dyDescent="0.25">
      <c r="B15" s="41" t="s">
        <v>57</v>
      </c>
      <c r="C15" s="73">
        <v>1.2</v>
      </c>
      <c r="D15" s="72">
        <f>$C$15*D5</f>
        <v>0.06</v>
      </c>
      <c r="E15" s="72">
        <f t="shared" ref="E15:S15" si="9">$C$15*E5</f>
        <v>0.12</v>
      </c>
      <c r="F15" s="72">
        <f t="shared" si="9"/>
        <v>0.18</v>
      </c>
      <c r="G15" s="72">
        <f t="shared" si="9"/>
        <v>0.24</v>
      </c>
      <c r="H15" s="72">
        <f t="shared" si="9"/>
        <v>0.3</v>
      </c>
      <c r="I15" s="72">
        <f t="shared" si="9"/>
        <v>0.36</v>
      </c>
      <c r="J15" s="72">
        <f t="shared" si="9"/>
        <v>0.42</v>
      </c>
      <c r="K15" s="72">
        <f t="shared" si="9"/>
        <v>0.48</v>
      </c>
      <c r="L15" s="72">
        <f t="shared" si="9"/>
        <v>0.54</v>
      </c>
      <c r="M15" s="72">
        <f t="shared" si="9"/>
        <v>0.6</v>
      </c>
      <c r="N15" s="72">
        <f t="shared" si="9"/>
        <v>0.66</v>
      </c>
      <c r="O15" s="72">
        <f t="shared" si="9"/>
        <v>0.72</v>
      </c>
      <c r="P15" s="72">
        <f t="shared" si="9"/>
        <v>0.78</v>
      </c>
      <c r="Q15" s="72">
        <f t="shared" si="9"/>
        <v>0.84</v>
      </c>
      <c r="R15" s="72">
        <f t="shared" si="9"/>
        <v>0.89999999999999991</v>
      </c>
      <c r="S15" s="72">
        <f t="shared" si="9"/>
        <v>0.96</v>
      </c>
    </row>
    <row r="16" spans="1:19" x14ac:dyDescent="0.25">
      <c r="A16" s="37"/>
    </row>
    <row r="17" spans="1:2" s="69" customFormat="1" x14ac:dyDescent="0.25">
      <c r="A17" s="70"/>
      <c r="B17" s="71" t="s">
        <v>59</v>
      </c>
    </row>
    <row r="18" spans="1:2" s="69" customFormat="1" x14ac:dyDescent="0.25">
      <c r="A18" s="70"/>
    </row>
    <row r="19" spans="1:2" s="69" customFormat="1" x14ac:dyDescent="0.25">
      <c r="A19" s="70"/>
    </row>
    <row r="20" spans="1:2" s="69" customFormat="1" x14ac:dyDescent="0.25">
      <c r="A20" s="70"/>
    </row>
    <row r="21" spans="1:2" s="69" customFormat="1" x14ac:dyDescent="0.25">
      <c r="A21" s="70"/>
    </row>
    <row r="22" spans="1:2" s="69" customFormat="1" x14ac:dyDescent="0.25"/>
    <row r="23" spans="1:2" s="69" customFormat="1" x14ac:dyDescent="0.25"/>
    <row r="24" spans="1:2" s="69" customFormat="1" x14ac:dyDescent="0.25"/>
    <row r="25" spans="1:2" s="69" customFormat="1" x14ac:dyDescent="0.25"/>
    <row r="26" spans="1:2" s="69" customFormat="1" x14ac:dyDescent="0.25"/>
    <row r="27" spans="1:2" s="69" customFormat="1" x14ac:dyDescent="0.25"/>
    <row r="28" spans="1:2" s="69" customFormat="1" x14ac:dyDescent="0.25"/>
    <row r="29" spans="1:2" s="69" customFormat="1" x14ac:dyDescent="0.25"/>
    <row r="30" spans="1:2" s="69" customFormat="1" x14ac:dyDescent="0.25"/>
    <row r="69" spans="8:8" x14ac:dyDescent="0.25">
      <c r="H69" s="10" t="s">
        <v>58</v>
      </c>
    </row>
  </sheetData>
  <mergeCells count="1">
    <mergeCell ref="D4:S4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selection activeCell="C1" sqref="C1"/>
    </sheetView>
  </sheetViews>
  <sheetFormatPr defaultColWidth="9.140625" defaultRowHeight="15" x14ac:dyDescent="0.25"/>
  <cols>
    <col min="1" max="1" width="9.140625" style="27"/>
    <col min="2" max="2" width="13.7109375" style="27" customWidth="1"/>
    <col min="3" max="6" width="9.140625" style="27"/>
    <col min="7" max="7" width="5.7109375" style="27" customWidth="1"/>
    <col min="8" max="8" width="9.42578125" style="27" customWidth="1"/>
    <col min="9" max="10" width="6.28515625" style="27" bestFit="1" customWidth="1"/>
    <col min="11" max="11" width="8.140625" style="27" bestFit="1" customWidth="1"/>
    <col min="12" max="12" width="9.7109375" style="27" bestFit="1" customWidth="1"/>
    <col min="13" max="16384" width="9.140625" style="27"/>
  </cols>
  <sheetData>
    <row r="1" spans="1:20" x14ac:dyDescent="0.25">
      <c r="A1" s="79" t="s">
        <v>181</v>
      </c>
    </row>
    <row r="2" spans="1:20" x14ac:dyDescent="0.25">
      <c r="A2" s="35" t="s">
        <v>180</v>
      </c>
    </row>
    <row r="3" spans="1:20" x14ac:dyDescent="0.25">
      <c r="A3" s="35" t="s">
        <v>179</v>
      </c>
    </row>
    <row r="5" spans="1:20" x14ac:dyDescent="0.25">
      <c r="A5" s="99" t="s">
        <v>178</v>
      </c>
      <c r="B5" s="100"/>
      <c r="C5" s="100"/>
      <c r="D5" s="100"/>
      <c r="E5" s="100"/>
      <c r="F5" s="100"/>
      <c r="H5" s="99" t="s">
        <v>177</v>
      </c>
      <c r="I5" s="100"/>
      <c r="J5" s="100"/>
      <c r="K5" s="100"/>
      <c r="L5" s="100"/>
      <c r="M5" s="100"/>
      <c r="O5" s="99" t="s">
        <v>176</v>
      </c>
      <c r="P5" s="100"/>
      <c r="Q5" s="100"/>
      <c r="R5" s="100"/>
      <c r="S5" s="100"/>
      <c r="T5" s="100"/>
    </row>
    <row r="6" spans="1:20" x14ac:dyDescent="0.25">
      <c r="A6" s="75" t="s">
        <v>134</v>
      </c>
      <c r="B6" s="78" t="s">
        <v>133</v>
      </c>
      <c r="C6" s="78" t="s">
        <v>132</v>
      </c>
      <c r="D6" s="78" t="s">
        <v>131</v>
      </c>
      <c r="E6" s="78" t="s">
        <v>130</v>
      </c>
      <c r="F6" s="78" t="s">
        <v>5</v>
      </c>
      <c r="H6" s="75" t="s">
        <v>134</v>
      </c>
      <c r="I6" s="78" t="s">
        <v>133</v>
      </c>
      <c r="J6" s="78" t="s">
        <v>132</v>
      </c>
      <c r="K6" s="78" t="s">
        <v>131</v>
      </c>
      <c r="L6" s="78" t="s">
        <v>130</v>
      </c>
      <c r="M6" s="78" t="s">
        <v>5</v>
      </c>
      <c r="O6" s="75" t="s">
        <v>134</v>
      </c>
      <c r="P6" s="78" t="s">
        <v>133</v>
      </c>
      <c r="Q6" s="78" t="s">
        <v>132</v>
      </c>
      <c r="R6" s="78" t="s">
        <v>131</v>
      </c>
      <c r="S6" s="78" t="s">
        <v>130</v>
      </c>
      <c r="T6" s="78" t="s">
        <v>5</v>
      </c>
    </row>
    <row r="7" spans="1:20" x14ac:dyDescent="0.25">
      <c r="A7" s="77" t="s">
        <v>129</v>
      </c>
      <c r="B7" s="76">
        <v>42</v>
      </c>
      <c r="C7" s="76">
        <v>50</v>
      </c>
      <c r="D7" s="76">
        <v>49</v>
      </c>
      <c r="E7" s="76">
        <v>42</v>
      </c>
      <c r="F7" s="75">
        <f>SUM(B7:E7)</f>
        <v>183</v>
      </c>
      <c r="H7" s="77" t="s">
        <v>129</v>
      </c>
      <c r="I7" s="76">
        <v>48</v>
      </c>
      <c r="J7" s="76">
        <v>56</v>
      </c>
      <c r="K7" s="76">
        <v>55</v>
      </c>
      <c r="L7" s="76">
        <v>48</v>
      </c>
      <c r="M7" s="75">
        <f>SUM(I7:L7)</f>
        <v>207</v>
      </c>
      <c r="O7" s="77" t="s">
        <v>129</v>
      </c>
      <c r="P7" s="76">
        <v>51</v>
      </c>
      <c r="Q7" s="76">
        <v>59</v>
      </c>
      <c r="R7" s="76">
        <v>58</v>
      </c>
      <c r="S7" s="76">
        <v>51</v>
      </c>
      <c r="T7" s="75">
        <f>SUM(P7:S7)</f>
        <v>219</v>
      </c>
    </row>
    <row r="8" spans="1:20" x14ac:dyDescent="0.25">
      <c r="A8" s="77" t="s">
        <v>128</v>
      </c>
      <c r="B8" s="76">
        <v>49</v>
      </c>
      <c r="C8" s="76">
        <v>43</v>
      </c>
      <c r="D8" s="76">
        <v>43</v>
      </c>
      <c r="E8" s="76">
        <v>46</v>
      </c>
      <c r="F8" s="75">
        <f t="shared" ref="F8:F9" si="0">SUM(B8:E8)</f>
        <v>181</v>
      </c>
      <c r="H8" s="77" t="s">
        <v>128</v>
      </c>
      <c r="I8" s="76">
        <v>61</v>
      </c>
      <c r="J8" s="76">
        <v>55</v>
      </c>
      <c r="K8" s="76">
        <v>55</v>
      </c>
      <c r="L8" s="76">
        <v>58</v>
      </c>
      <c r="M8" s="75">
        <f t="shared" ref="M8:M9" si="1">SUM(I8:L8)</f>
        <v>229</v>
      </c>
      <c r="O8" s="77" t="s">
        <v>128</v>
      </c>
      <c r="P8" s="76">
        <v>69</v>
      </c>
      <c r="Q8" s="76">
        <v>63</v>
      </c>
      <c r="R8" s="76">
        <v>63</v>
      </c>
      <c r="S8" s="76">
        <v>66</v>
      </c>
      <c r="T8" s="75">
        <f t="shared" ref="T8:T9" si="2">SUM(P8:S8)</f>
        <v>261</v>
      </c>
    </row>
    <row r="9" spans="1:20" x14ac:dyDescent="0.25">
      <c r="A9" s="77" t="s">
        <v>127</v>
      </c>
      <c r="B9" s="76">
        <v>51</v>
      </c>
      <c r="C9" s="76">
        <v>53</v>
      </c>
      <c r="D9" s="76">
        <v>56</v>
      </c>
      <c r="E9" s="76">
        <v>57</v>
      </c>
      <c r="F9" s="75">
        <f t="shared" si="0"/>
        <v>217</v>
      </c>
      <c r="H9" s="77" t="s">
        <v>127</v>
      </c>
      <c r="I9" s="76">
        <v>54</v>
      </c>
      <c r="J9" s="76">
        <v>56</v>
      </c>
      <c r="K9" s="76">
        <v>59</v>
      </c>
      <c r="L9" s="76">
        <v>60</v>
      </c>
      <c r="M9" s="75">
        <f t="shared" si="1"/>
        <v>229</v>
      </c>
      <c r="O9" s="77" t="s">
        <v>127</v>
      </c>
      <c r="P9" s="76">
        <v>55</v>
      </c>
      <c r="Q9" s="76">
        <v>57</v>
      </c>
      <c r="R9" s="76">
        <v>60</v>
      </c>
      <c r="S9" s="76">
        <v>61</v>
      </c>
      <c r="T9" s="75">
        <f t="shared" si="2"/>
        <v>233</v>
      </c>
    </row>
    <row r="10" spans="1:20" x14ac:dyDescent="0.25">
      <c r="A10" s="75" t="s">
        <v>126</v>
      </c>
      <c r="B10" s="75">
        <f>SUM(B7:B9)</f>
        <v>142</v>
      </c>
      <c r="C10" s="75">
        <f t="shared" ref="C10:E10" si="3">SUM(C7:C9)</f>
        <v>146</v>
      </c>
      <c r="D10" s="75">
        <f t="shared" si="3"/>
        <v>148</v>
      </c>
      <c r="E10" s="75">
        <f t="shared" si="3"/>
        <v>145</v>
      </c>
      <c r="F10" s="75">
        <f>SUM(F7:F9)</f>
        <v>581</v>
      </c>
      <c r="H10" s="75" t="s">
        <v>126</v>
      </c>
      <c r="I10" s="75">
        <f>SUM(I7:I9)</f>
        <v>163</v>
      </c>
      <c r="J10" s="75">
        <f t="shared" ref="J10:L10" si="4">SUM(J7:J9)</f>
        <v>167</v>
      </c>
      <c r="K10" s="75">
        <f t="shared" si="4"/>
        <v>169</v>
      </c>
      <c r="L10" s="75">
        <f t="shared" si="4"/>
        <v>166</v>
      </c>
      <c r="M10" s="75">
        <f>SUM(M7:M9)</f>
        <v>665</v>
      </c>
      <c r="O10" s="75" t="s">
        <v>126</v>
      </c>
      <c r="P10" s="75">
        <f>SUM(P7:P9)</f>
        <v>175</v>
      </c>
      <c r="Q10" s="75">
        <f t="shared" ref="Q10:T10" si="5">SUM(Q7:Q9)</f>
        <v>179</v>
      </c>
      <c r="R10" s="75">
        <f t="shared" si="5"/>
        <v>181</v>
      </c>
      <c r="S10" s="75">
        <f t="shared" si="5"/>
        <v>178</v>
      </c>
      <c r="T10" s="75">
        <f t="shared" si="5"/>
        <v>713</v>
      </c>
    </row>
    <row r="12" spans="1:20" x14ac:dyDescent="0.25">
      <c r="A12" s="79" t="s">
        <v>175</v>
      </c>
    </row>
    <row r="13" spans="1:20" x14ac:dyDescent="0.25">
      <c r="A13" s="79" t="s">
        <v>174</v>
      </c>
    </row>
    <row r="14" spans="1:20" x14ac:dyDescent="0.25">
      <c r="A14" s="79"/>
    </row>
    <row r="15" spans="1:20" x14ac:dyDescent="0.25">
      <c r="A15" s="99" t="s">
        <v>173</v>
      </c>
      <c r="B15" s="100"/>
      <c r="C15" s="100"/>
      <c r="D15" s="100"/>
      <c r="E15" s="100"/>
      <c r="F15" s="100"/>
    </row>
    <row r="16" spans="1:20" x14ac:dyDescent="0.25">
      <c r="A16" s="75" t="s">
        <v>134</v>
      </c>
      <c r="B16" s="78" t="s">
        <v>133</v>
      </c>
      <c r="C16" s="78" t="s">
        <v>132</v>
      </c>
      <c r="D16" s="78" t="s">
        <v>131</v>
      </c>
      <c r="E16" s="78" t="s">
        <v>130</v>
      </c>
      <c r="F16" s="78" t="s">
        <v>5</v>
      </c>
      <c r="H16" s="62" t="s">
        <v>165</v>
      </c>
    </row>
    <row r="17" spans="1:6" x14ac:dyDescent="0.25">
      <c r="A17" s="77" t="s">
        <v>129</v>
      </c>
      <c r="B17" s="76">
        <f t="shared" ref="B17:E19" si="6">B7+I7+P7</f>
        <v>141</v>
      </c>
      <c r="C17" s="76">
        <f t="shared" si="6"/>
        <v>165</v>
      </c>
      <c r="D17" s="76">
        <f t="shared" si="6"/>
        <v>162</v>
      </c>
      <c r="E17" s="76">
        <f t="shared" si="6"/>
        <v>141</v>
      </c>
      <c r="F17" s="75">
        <f>SUM(B17:E17)</f>
        <v>609</v>
      </c>
    </row>
    <row r="18" spans="1:6" x14ac:dyDescent="0.25">
      <c r="A18" s="77" t="s">
        <v>128</v>
      </c>
      <c r="B18" s="76">
        <f t="shared" si="6"/>
        <v>179</v>
      </c>
      <c r="C18" s="76">
        <f t="shared" si="6"/>
        <v>161</v>
      </c>
      <c r="D18" s="76">
        <f t="shared" si="6"/>
        <v>161</v>
      </c>
      <c r="E18" s="76">
        <f t="shared" si="6"/>
        <v>170</v>
      </c>
      <c r="F18" s="75">
        <f t="shared" ref="F18:F20" si="7">SUM(B18:E18)</f>
        <v>671</v>
      </c>
    </row>
    <row r="19" spans="1:6" x14ac:dyDescent="0.25">
      <c r="A19" s="77" t="s">
        <v>127</v>
      </c>
      <c r="B19" s="76">
        <f t="shared" si="6"/>
        <v>160</v>
      </c>
      <c r="C19" s="76">
        <f t="shared" si="6"/>
        <v>166</v>
      </c>
      <c r="D19" s="76">
        <f t="shared" si="6"/>
        <v>175</v>
      </c>
      <c r="E19" s="76">
        <f t="shared" si="6"/>
        <v>178</v>
      </c>
      <c r="F19" s="75">
        <f t="shared" si="7"/>
        <v>679</v>
      </c>
    </row>
    <row r="20" spans="1:6" x14ac:dyDescent="0.25">
      <c r="A20" s="75" t="s">
        <v>126</v>
      </c>
      <c r="B20" s="75">
        <f>SUM(B17:B19)</f>
        <v>480</v>
      </c>
      <c r="C20" s="75">
        <f t="shared" ref="C20:E20" si="8">SUM(C17:C19)</f>
        <v>492</v>
      </c>
      <c r="D20" s="75">
        <f t="shared" si="8"/>
        <v>498</v>
      </c>
      <c r="E20" s="75">
        <f t="shared" si="8"/>
        <v>489</v>
      </c>
      <c r="F20" s="75">
        <f t="shared" si="7"/>
        <v>1959</v>
      </c>
    </row>
  </sheetData>
  <dataConsolidate topLabels="1">
    <dataRefs count="3">
      <dataRef ref="A1:F6" sheet="List1" r:id="rId1"/>
      <dataRef ref="A1:F6" sheet="List2" r:id="rId2"/>
      <dataRef ref="A1:F6" sheet="List3" r:id="rId3"/>
    </dataRefs>
  </dataConsolidate>
  <mergeCells count="4">
    <mergeCell ref="A5:F5"/>
    <mergeCell ref="A15:F15"/>
    <mergeCell ref="H5:M5"/>
    <mergeCell ref="O5:T5"/>
  </mergeCells>
  <hyperlinks>
    <hyperlink ref="H16" r:id="rId4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7"/>
  <sheetViews>
    <sheetView workbookViewId="0">
      <selection activeCell="H18" sqref="H18"/>
    </sheetView>
  </sheetViews>
  <sheetFormatPr defaultColWidth="9.140625" defaultRowHeight="15" x14ac:dyDescent="0.25"/>
  <cols>
    <col min="1" max="1" width="9.140625" style="10"/>
    <col min="2" max="2" width="21.42578125" style="10" bestFit="1" customWidth="1"/>
    <col min="3" max="4" width="15.5703125" style="10" customWidth="1"/>
    <col min="5" max="5" width="16.28515625" style="10" customWidth="1"/>
    <col min="6" max="6" width="16.7109375" style="10" customWidth="1"/>
    <col min="7" max="7" width="15.5703125" style="10" customWidth="1"/>
    <col min="8" max="11" width="9.140625" style="10"/>
    <col min="12" max="12" width="14.42578125" style="10" customWidth="1"/>
    <col min="13" max="13" width="10.140625" style="10" customWidth="1"/>
    <col min="14" max="14" width="11.5703125" style="10" customWidth="1"/>
    <col min="15" max="15" width="10.140625" style="10" customWidth="1"/>
    <col min="16" max="16" width="11.7109375" style="10" customWidth="1"/>
    <col min="17" max="17" width="14.42578125" style="10" customWidth="1"/>
    <col min="18" max="16384" width="9.140625" style="10"/>
  </cols>
  <sheetData>
    <row r="2" spans="2:7" x14ac:dyDescent="0.25">
      <c r="B2" s="10" t="s">
        <v>60</v>
      </c>
    </row>
    <row r="3" spans="2:7" x14ac:dyDescent="0.25"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26" t="s">
        <v>25</v>
      </c>
    </row>
    <row r="4" spans="2:7" x14ac:dyDescent="0.25">
      <c r="B4" s="10" t="s">
        <v>26</v>
      </c>
      <c r="C4" s="80">
        <v>1100</v>
      </c>
      <c r="D4" s="80">
        <v>1190</v>
      </c>
      <c r="E4" s="80">
        <v>1210</v>
      </c>
      <c r="F4" s="80">
        <f>SUM(C4:E4)</f>
        <v>3500</v>
      </c>
      <c r="G4" s="80">
        <f>AVERAGE(C4,D4,E4)</f>
        <v>1166.6666666666667</v>
      </c>
    </row>
    <row r="5" spans="2:7" x14ac:dyDescent="0.25">
      <c r="B5" s="10" t="s">
        <v>27</v>
      </c>
      <c r="C5" s="80">
        <v>1200</v>
      </c>
      <c r="D5" s="80">
        <v>1190</v>
      </c>
      <c r="E5" s="80">
        <v>1220</v>
      </c>
      <c r="F5" s="80">
        <f>SUM(C5:E5)</f>
        <v>3610</v>
      </c>
      <c r="G5" s="80">
        <f t="shared" ref="G5:G9" si="0">AVERAGE(C5,D5,E5)</f>
        <v>1203.3333333333333</v>
      </c>
    </row>
    <row r="6" spans="2:7" x14ac:dyDescent="0.25">
      <c r="B6" s="10" t="s">
        <v>28</v>
      </c>
      <c r="C6" s="80">
        <v>850</v>
      </c>
      <c r="D6" s="80">
        <v>800</v>
      </c>
      <c r="E6" s="80">
        <v>880</v>
      </c>
      <c r="F6" s="80">
        <f>SUM(C6:E6)</f>
        <v>2530</v>
      </c>
      <c r="G6" s="80">
        <f t="shared" si="0"/>
        <v>843.33333333333337</v>
      </c>
    </row>
    <row r="7" spans="2:7" x14ac:dyDescent="0.25">
      <c r="B7" s="10" t="s">
        <v>29</v>
      </c>
      <c r="C7" s="80">
        <v>740</v>
      </c>
      <c r="D7" s="80">
        <v>760</v>
      </c>
      <c r="E7" s="80">
        <v>720</v>
      </c>
      <c r="F7" s="80">
        <f>SUM(C7:E7)</f>
        <v>2220</v>
      </c>
      <c r="G7" s="80">
        <f t="shared" si="0"/>
        <v>740</v>
      </c>
    </row>
    <row r="8" spans="2:7" x14ac:dyDescent="0.25">
      <c r="B8" s="10" t="s">
        <v>30</v>
      </c>
      <c r="C8" s="80">
        <v>850</v>
      </c>
      <c r="D8" s="80">
        <v>860</v>
      </c>
      <c r="E8" s="80">
        <v>870</v>
      </c>
      <c r="F8" s="80">
        <f>SUM(C8:E8)</f>
        <v>2580</v>
      </c>
      <c r="G8" s="80">
        <f t="shared" si="0"/>
        <v>860</v>
      </c>
    </row>
    <row r="9" spans="2:7" x14ac:dyDescent="0.25">
      <c r="B9" s="10" t="s">
        <v>24</v>
      </c>
      <c r="C9" s="80">
        <f>SUM(C4:C8)</f>
        <v>4740</v>
      </c>
      <c r="D9" s="80">
        <f t="shared" ref="D9:F9" si="1">SUM(D4:D8)</f>
        <v>4800</v>
      </c>
      <c r="E9" s="80">
        <f t="shared" si="1"/>
        <v>4900</v>
      </c>
      <c r="F9" s="80">
        <f t="shared" si="1"/>
        <v>14440</v>
      </c>
      <c r="G9" s="80">
        <f t="shared" si="0"/>
        <v>4813.333333333333</v>
      </c>
    </row>
    <row r="10" spans="2:7" x14ac:dyDescent="0.25">
      <c r="B10" s="10" t="s">
        <v>25</v>
      </c>
      <c r="C10" s="80">
        <f>AVERAGE(C4:C8)</f>
        <v>948</v>
      </c>
      <c r="D10" s="80">
        <f t="shared" ref="D10:G10" si="2">AVERAGE(D4:D8)</f>
        <v>960</v>
      </c>
      <c r="E10" s="80">
        <f t="shared" si="2"/>
        <v>980</v>
      </c>
      <c r="F10" s="80">
        <f t="shared" si="2"/>
        <v>2888</v>
      </c>
      <c r="G10" s="80">
        <f t="shared" si="2"/>
        <v>962.66666666666674</v>
      </c>
    </row>
    <row r="12" spans="2:7" x14ac:dyDescent="0.25">
      <c r="B12" s="11" t="s">
        <v>135</v>
      </c>
    </row>
    <row r="13" spans="2:7" x14ac:dyDescent="0.25">
      <c r="B13" s="11" t="s">
        <v>141</v>
      </c>
    </row>
    <row r="14" spans="2:7" x14ac:dyDescent="0.25">
      <c r="B14" s="12"/>
    </row>
    <row r="15" spans="2:7" s="24" customFormat="1" x14ac:dyDescent="0.25">
      <c r="B15" s="25" t="s">
        <v>59</v>
      </c>
    </row>
    <row r="16" spans="2:7" s="24" customFormat="1" x14ac:dyDescent="0.25"/>
    <row r="17" s="24" customFormat="1" x14ac:dyDescent="0.25"/>
  </sheetData>
  <pageMargins left="0.75" right="0.75" top="1" bottom="1" header="0" footer="0"/>
  <pageSetup paperSize="9" orientation="portrait" r:id="rId1"/>
  <headerFooter alignWithMargins="0">
    <oddHeader>&amp;A</oddHeader>
    <oddFooter>Stran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H16" sqref="H16"/>
    </sheetView>
  </sheetViews>
  <sheetFormatPr defaultColWidth="9.140625" defaultRowHeight="15" x14ac:dyDescent="0.25"/>
  <cols>
    <col min="1" max="1" width="4.5703125" style="27" customWidth="1"/>
    <col min="2" max="4" width="7" style="27" customWidth="1"/>
    <col min="5" max="7" width="11.42578125" style="27" customWidth="1"/>
    <col min="8" max="8" width="9.85546875" style="27" customWidth="1"/>
    <col min="9" max="9" width="11.42578125" style="27" customWidth="1"/>
    <col min="10" max="11" width="12.5703125" style="27" customWidth="1"/>
    <col min="12" max="12" width="12.28515625" style="27" customWidth="1"/>
    <col min="13" max="16384" width="9.140625" style="27"/>
  </cols>
  <sheetData>
    <row r="1" spans="2:12" x14ac:dyDescent="0.25">
      <c r="B1" s="35" t="s">
        <v>150</v>
      </c>
    </row>
    <row r="2" spans="2:12" x14ac:dyDescent="0.25">
      <c r="B2" s="35" t="s">
        <v>149</v>
      </c>
    </row>
    <row r="3" spans="2:12" x14ac:dyDescent="0.25">
      <c r="B3" s="35" t="s">
        <v>148</v>
      </c>
    </row>
    <row r="5" spans="2:12" s="32" customFormat="1" ht="30" x14ac:dyDescent="0.25">
      <c r="B5" s="34" t="s">
        <v>12</v>
      </c>
      <c r="C5" s="33" t="s">
        <v>13</v>
      </c>
      <c r="D5" s="33" t="s">
        <v>14</v>
      </c>
      <c r="E5" s="33" t="s">
        <v>147</v>
      </c>
      <c r="F5" s="33" t="s">
        <v>105</v>
      </c>
      <c r="G5" s="33" t="s">
        <v>104</v>
      </c>
      <c r="H5" s="33" t="s">
        <v>146</v>
      </c>
      <c r="I5" s="33" t="s">
        <v>145</v>
      </c>
      <c r="J5" s="33" t="s">
        <v>144</v>
      </c>
      <c r="K5" s="33" t="s">
        <v>143</v>
      </c>
      <c r="L5" s="33" t="s">
        <v>142</v>
      </c>
    </row>
    <row r="6" spans="2:12" x14ac:dyDescent="0.25">
      <c r="B6" s="31">
        <v>21</v>
      </c>
      <c r="C6" s="31">
        <v>14</v>
      </c>
      <c r="D6" s="31">
        <v>16</v>
      </c>
      <c r="E6" s="30">
        <f>SUM(B6,D6)</f>
        <v>37</v>
      </c>
      <c r="F6" s="30">
        <f>(B6-C6)*D6</f>
        <v>112</v>
      </c>
      <c r="G6" s="30">
        <f>B6-C6*D6</f>
        <v>-203</v>
      </c>
      <c r="H6" s="30">
        <f>B6/C6</f>
        <v>1.5</v>
      </c>
      <c r="I6" s="30">
        <f>POWER(B6,3)</f>
        <v>9261</v>
      </c>
      <c r="J6" s="30">
        <f>POWER(C6,35)</f>
        <v>1.3016111155156147E+40</v>
      </c>
      <c r="K6" s="30">
        <f>B6^(1/2)</f>
        <v>4.5825756949558398</v>
      </c>
      <c r="L6" s="30">
        <f>C6^(1/3)</f>
        <v>2.4101422641752297</v>
      </c>
    </row>
    <row r="7" spans="2:12" x14ac:dyDescent="0.25">
      <c r="B7" s="31">
        <v>129</v>
      </c>
      <c r="C7" s="31">
        <v>46</v>
      </c>
      <c r="D7" s="31">
        <v>8</v>
      </c>
      <c r="E7" s="30">
        <f t="shared" ref="E7:E19" si="0">SUM(B7,D7)</f>
        <v>137</v>
      </c>
      <c r="F7" s="30">
        <f t="shared" ref="F7:F19" si="1">(B7-C7)*D7</f>
        <v>664</v>
      </c>
      <c r="G7" s="30">
        <f t="shared" ref="G7:G19" si="2">B7-C7*D7</f>
        <v>-239</v>
      </c>
      <c r="H7" s="30">
        <f t="shared" ref="H7:H19" si="3">B7/C7</f>
        <v>2.8043478260869565</v>
      </c>
      <c r="I7" s="30">
        <f t="shared" ref="I7:I19" si="4">POWER(B7,3)</f>
        <v>2146689</v>
      </c>
      <c r="J7" s="30">
        <f t="shared" ref="J7:J19" si="5">POWER(C7,35)</f>
        <v>1.5722590703713167E+58</v>
      </c>
      <c r="K7" s="30">
        <f t="shared" ref="K7:K19" si="6">B7^(1/2)</f>
        <v>11.357816691600547</v>
      </c>
      <c r="L7" s="30">
        <f t="shared" ref="L7:L19" si="7">C7^(1/3)</f>
        <v>3.5830478710159461</v>
      </c>
    </row>
    <row r="8" spans="2:12" x14ac:dyDescent="0.25">
      <c r="B8" s="31">
        <v>0</v>
      </c>
      <c r="C8" s="31">
        <v>5</v>
      </c>
      <c r="D8" s="31">
        <v>56</v>
      </c>
      <c r="E8" s="30">
        <f t="shared" si="0"/>
        <v>56</v>
      </c>
      <c r="F8" s="30">
        <f t="shared" si="1"/>
        <v>-280</v>
      </c>
      <c r="G8" s="30">
        <f t="shared" si="2"/>
        <v>-280</v>
      </c>
      <c r="H8" s="30">
        <f t="shared" si="3"/>
        <v>0</v>
      </c>
      <c r="I8" s="30">
        <f t="shared" si="4"/>
        <v>0</v>
      </c>
      <c r="J8" s="30">
        <f t="shared" si="5"/>
        <v>2.9103830456733703E+24</v>
      </c>
      <c r="K8" s="30">
        <f t="shared" si="6"/>
        <v>0</v>
      </c>
      <c r="L8" s="30">
        <f t="shared" si="7"/>
        <v>1.7099759466766968</v>
      </c>
    </row>
    <row r="9" spans="2:12" x14ac:dyDescent="0.25">
      <c r="B9" s="31">
        <v>222</v>
      </c>
      <c r="C9" s="31">
        <v>10</v>
      </c>
      <c r="D9" s="31">
        <v>35</v>
      </c>
      <c r="E9" s="30">
        <f t="shared" si="0"/>
        <v>257</v>
      </c>
      <c r="F9" s="30">
        <f t="shared" si="1"/>
        <v>7420</v>
      </c>
      <c r="G9" s="30">
        <f t="shared" si="2"/>
        <v>-128</v>
      </c>
      <c r="H9" s="30">
        <f t="shared" si="3"/>
        <v>22.2</v>
      </c>
      <c r="I9" s="30">
        <f t="shared" si="4"/>
        <v>10941048</v>
      </c>
      <c r="J9" s="30">
        <f t="shared" si="5"/>
        <v>9.9999999999999997E+34</v>
      </c>
      <c r="K9" s="30">
        <f t="shared" si="6"/>
        <v>14.89966442575134</v>
      </c>
      <c r="L9" s="30">
        <f t="shared" si="7"/>
        <v>2.1544346900318838</v>
      </c>
    </row>
    <row r="10" spans="2:12" x14ac:dyDescent="0.25">
      <c r="B10" s="31">
        <v>67</v>
      </c>
      <c r="C10" s="31">
        <v>40</v>
      </c>
      <c r="D10" s="31">
        <v>43</v>
      </c>
      <c r="E10" s="30">
        <f t="shared" si="0"/>
        <v>110</v>
      </c>
      <c r="F10" s="30">
        <f t="shared" si="1"/>
        <v>1161</v>
      </c>
      <c r="G10" s="30">
        <f t="shared" si="2"/>
        <v>-1653</v>
      </c>
      <c r="H10" s="30">
        <f t="shared" si="3"/>
        <v>1.675</v>
      </c>
      <c r="I10" s="30">
        <f t="shared" si="4"/>
        <v>300763</v>
      </c>
      <c r="J10" s="30">
        <f t="shared" si="5"/>
        <v>1.1805916207174113E+56</v>
      </c>
      <c r="K10" s="30">
        <f t="shared" si="6"/>
        <v>8.1853527718724504</v>
      </c>
      <c r="L10" s="30">
        <f t="shared" si="7"/>
        <v>3.4199518933533941</v>
      </c>
    </row>
    <row r="11" spans="2:12" x14ac:dyDescent="0.25">
      <c r="B11" s="31">
        <v>34</v>
      </c>
      <c r="C11" s="31">
        <v>32</v>
      </c>
      <c r="D11" s="31">
        <v>54</v>
      </c>
      <c r="E11" s="30">
        <f t="shared" si="0"/>
        <v>88</v>
      </c>
      <c r="F11" s="30">
        <f t="shared" si="1"/>
        <v>108</v>
      </c>
      <c r="G11" s="30">
        <f t="shared" si="2"/>
        <v>-1694</v>
      </c>
      <c r="H11" s="30">
        <f t="shared" si="3"/>
        <v>1.0625</v>
      </c>
      <c r="I11" s="30">
        <f t="shared" si="4"/>
        <v>39304</v>
      </c>
      <c r="J11" s="30">
        <f t="shared" si="5"/>
        <v>4.7890485652059027E+52</v>
      </c>
      <c r="K11" s="30">
        <f t="shared" si="6"/>
        <v>5.8309518948453007</v>
      </c>
      <c r="L11" s="30">
        <f t="shared" si="7"/>
        <v>3.1748021039363987</v>
      </c>
    </row>
    <row r="12" spans="2:12" x14ac:dyDescent="0.25">
      <c r="B12" s="31">
        <v>136</v>
      </c>
      <c r="C12" s="31">
        <v>31</v>
      </c>
      <c r="D12" s="31">
        <v>24</v>
      </c>
      <c r="E12" s="30">
        <f t="shared" si="0"/>
        <v>160</v>
      </c>
      <c r="F12" s="30">
        <f t="shared" si="1"/>
        <v>2520</v>
      </c>
      <c r="G12" s="30">
        <f t="shared" si="2"/>
        <v>-608</v>
      </c>
      <c r="H12" s="30">
        <f t="shared" si="3"/>
        <v>4.387096774193548</v>
      </c>
      <c r="I12" s="30">
        <f t="shared" si="4"/>
        <v>2515456</v>
      </c>
      <c r="J12" s="30">
        <f t="shared" si="5"/>
        <v>1.5763740762379651E+52</v>
      </c>
      <c r="K12" s="30">
        <f t="shared" si="6"/>
        <v>11.661903789690601</v>
      </c>
      <c r="L12" s="30">
        <f t="shared" si="7"/>
        <v>3.1413806523913927</v>
      </c>
    </row>
    <row r="13" spans="2:12" x14ac:dyDescent="0.25">
      <c r="B13" s="31">
        <v>15</v>
      </c>
      <c r="C13" s="31">
        <v>231</v>
      </c>
      <c r="D13" s="31">
        <v>24</v>
      </c>
      <c r="E13" s="30">
        <f t="shared" si="0"/>
        <v>39</v>
      </c>
      <c r="F13" s="30">
        <f t="shared" si="1"/>
        <v>-5184</v>
      </c>
      <c r="G13" s="30">
        <f t="shared" si="2"/>
        <v>-5529</v>
      </c>
      <c r="H13" s="30">
        <f t="shared" si="3"/>
        <v>6.4935064935064929E-2</v>
      </c>
      <c r="I13" s="30">
        <f t="shared" si="4"/>
        <v>3375</v>
      </c>
      <c r="J13" s="30">
        <f t="shared" si="5"/>
        <v>5.3262223936865961E+82</v>
      </c>
      <c r="K13" s="30">
        <f t="shared" si="6"/>
        <v>3.872983346207417</v>
      </c>
      <c r="L13" s="30">
        <f t="shared" si="7"/>
        <v>6.1357924396619588</v>
      </c>
    </row>
    <row r="14" spans="2:12" x14ac:dyDescent="0.25">
      <c r="B14" s="31">
        <v>62</v>
      </c>
      <c r="C14" s="31">
        <v>-40</v>
      </c>
      <c r="D14" s="31">
        <v>33</v>
      </c>
      <c r="E14" s="30">
        <f t="shared" si="0"/>
        <v>95</v>
      </c>
      <c r="F14" s="30">
        <f t="shared" si="1"/>
        <v>3366</v>
      </c>
      <c r="G14" s="30">
        <f t="shared" si="2"/>
        <v>1382</v>
      </c>
      <c r="H14" s="30">
        <f t="shared" si="3"/>
        <v>-1.55</v>
      </c>
      <c r="I14" s="30">
        <f t="shared" si="4"/>
        <v>238328</v>
      </c>
      <c r="J14" s="30">
        <f t="shared" si="5"/>
        <v>-1.1805916207174113E+56</v>
      </c>
      <c r="K14" s="30">
        <f t="shared" si="6"/>
        <v>7.8740078740118111</v>
      </c>
      <c r="L14" s="30">
        <f t="shared" si="7"/>
        <v>-3.4199518933533941</v>
      </c>
    </row>
    <row r="15" spans="2:12" x14ac:dyDescent="0.25">
      <c r="B15" s="31">
        <v>0.5</v>
      </c>
      <c r="C15" s="31">
        <v>14</v>
      </c>
      <c r="D15" s="31">
        <v>43</v>
      </c>
      <c r="E15" s="30">
        <f t="shared" si="0"/>
        <v>43.5</v>
      </c>
      <c r="F15" s="30">
        <f t="shared" si="1"/>
        <v>-580.5</v>
      </c>
      <c r="G15" s="30">
        <f t="shared" si="2"/>
        <v>-601.5</v>
      </c>
      <c r="H15" s="30">
        <f t="shared" si="3"/>
        <v>3.5714285714285712E-2</v>
      </c>
      <c r="I15" s="30">
        <f t="shared" si="4"/>
        <v>0.125</v>
      </c>
      <c r="J15" s="30">
        <f t="shared" si="5"/>
        <v>1.3016111155156147E+40</v>
      </c>
      <c r="K15" s="30">
        <f t="shared" si="6"/>
        <v>0.70710678118654757</v>
      </c>
      <c r="L15" s="30">
        <f t="shared" si="7"/>
        <v>2.4101422641752297</v>
      </c>
    </row>
    <row r="16" spans="2:12" x14ac:dyDescent="0.25">
      <c r="B16" s="31">
        <v>44</v>
      </c>
      <c r="C16" s="31">
        <v>0</v>
      </c>
      <c r="D16" s="31">
        <v>0</v>
      </c>
      <c r="E16" s="30">
        <f t="shared" si="0"/>
        <v>44</v>
      </c>
      <c r="F16" s="30">
        <f t="shared" si="1"/>
        <v>0</v>
      </c>
      <c r="G16" s="30">
        <f t="shared" si="2"/>
        <v>44</v>
      </c>
      <c r="H16" s="30" t="e">
        <f t="shared" si="3"/>
        <v>#DIV/0!</v>
      </c>
      <c r="I16" s="30">
        <f t="shared" si="4"/>
        <v>85184</v>
      </c>
      <c r="J16" s="30">
        <f t="shared" si="5"/>
        <v>0</v>
      </c>
      <c r="K16" s="30">
        <f t="shared" si="6"/>
        <v>6.6332495807107996</v>
      </c>
      <c r="L16" s="30">
        <f t="shared" si="7"/>
        <v>0</v>
      </c>
    </row>
    <row r="17" spans="2:12" x14ac:dyDescent="0.25">
      <c r="B17" s="31">
        <v>68</v>
      </c>
      <c r="C17" s="31">
        <v>58</v>
      </c>
      <c r="D17" s="31">
        <v>98</v>
      </c>
      <c r="E17" s="30">
        <f t="shared" si="0"/>
        <v>166</v>
      </c>
      <c r="F17" s="30">
        <f t="shared" si="1"/>
        <v>980</v>
      </c>
      <c r="G17" s="30">
        <f t="shared" si="2"/>
        <v>-5616</v>
      </c>
      <c r="H17" s="30">
        <f t="shared" si="3"/>
        <v>1.1724137931034482</v>
      </c>
      <c r="I17" s="30">
        <f t="shared" si="4"/>
        <v>314432</v>
      </c>
      <c r="J17" s="30">
        <f t="shared" si="5"/>
        <v>5.2478302028992647E+61</v>
      </c>
      <c r="K17" s="30">
        <f t="shared" si="6"/>
        <v>8.2462112512353212</v>
      </c>
      <c r="L17" s="30">
        <f t="shared" si="7"/>
        <v>3.8708766406277961</v>
      </c>
    </row>
    <row r="18" spans="2:12" x14ac:dyDescent="0.25">
      <c r="B18" s="31">
        <v>470</v>
      </c>
      <c r="C18" s="31">
        <v>37</v>
      </c>
      <c r="D18" s="31">
        <v>45</v>
      </c>
      <c r="E18" s="30">
        <f t="shared" si="0"/>
        <v>515</v>
      </c>
      <c r="F18" s="30">
        <f t="shared" si="1"/>
        <v>19485</v>
      </c>
      <c r="G18" s="30">
        <f t="shared" si="2"/>
        <v>-1195</v>
      </c>
      <c r="H18" s="30">
        <f t="shared" si="3"/>
        <v>12.702702702702704</v>
      </c>
      <c r="I18" s="30">
        <f t="shared" si="4"/>
        <v>103823000</v>
      </c>
      <c r="J18" s="30">
        <f t="shared" si="5"/>
        <v>7.7101058844249698E+54</v>
      </c>
      <c r="K18" s="30">
        <f t="shared" si="6"/>
        <v>21.679483388678801</v>
      </c>
      <c r="L18" s="30">
        <f t="shared" si="7"/>
        <v>3.3322218516459525</v>
      </c>
    </row>
    <row r="19" spans="2:12" x14ac:dyDescent="0.25">
      <c r="B19" s="31">
        <v>50</v>
      </c>
      <c r="C19" s="31">
        <v>19</v>
      </c>
      <c r="D19" s="31">
        <v>43</v>
      </c>
      <c r="E19" s="30">
        <f t="shared" si="0"/>
        <v>93</v>
      </c>
      <c r="F19" s="30">
        <f t="shared" si="1"/>
        <v>1333</v>
      </c>
      <c r="G19" s="30">
        <f t="shared" si="2"/>
        <v>-767</v>
      </c>
      <c r="H19" s="30">
        <f t="shared" si="3"/>
        <v>2.6315789473684212</v>
      </c>
      <c r="I19" s="30">
        <f t="shared" si="4"/>
        <v>125000</v>
      </c>
      <c r="J19" s="30">
        <f t="shared" si="5"/>
        <v>5.7065816210862713E+44</v>
      </c>
      <c r="K19" s="30">
        <f t="shared" si="6"/>
        <v>7.0710678118654755</v>
      </c>
      <c r="L19" s="30">
        <f t="shared" si="7"/>
        <v>2.6684016487219444</v>
      </c>
    </row>
    <row r="20" spans="2:12" x14ac:dyDescent="0.25">
      <c r="B20" s="29"/>
      <c r="C20" s="29"/>
      <c r="D20" s="29"/>
      <c r="E20" s="28"/>
      <c r="F20" s="28"/>
      <c r="G20" s="28"/>
      <c r="H20" s="28"/>
      <c r="I20" s="28"/>
      <c r="J20" s="28"/>
      <c r="K20" s="28"/>
    </row>
    <row r="21" spans="2:12" ht="9" customHeight="1" x14ac:dyDescent="0.25"/>
    <row r="26" spans="2:12" ht="9" customHeight="1" x14ac:dyDescent="0.25"/>
  </sheetData>
  <pageMargins left="0.75" right="0.75" top="1" bottom="1" header="0" footer="0"/>
  <pageSetup paperSize="9" orientation="portrait" vertic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C9" sqref="C9:F9"/>
    </sheetView>
  </sheetViews>
  <sheetFormatPr defaultColWidth="9.140625" defaultRowHeight="15" x14ac:dyDescent="0.25"/>
  <cols>
    <col min="1" max="1" width="9.140625" style="10"/>
    <col min="2" max="2" width="11" style="10" customWidth="1"/>
    <col min="3" max="3" width="9.42578125" style="10" bestFit="1" customWidth="1"/>
    <col min="4" max="4" width="9.5703125" style="10" bestFit="1" customWidth="1"/>
    <col min="5" max="5" width="12" style="10" customWidth="1"/>
    <col min="6" max="6" width="10.85546875" style="10" bestFit="1" customWidth="1"/>
    <col min="7" max="11" width="9.140625" style="10"/>
    <col min="12" max="12" width="4.28515625" style="10" customWidth="1"/>
    <col min="13" max="16384" width="9.140625" style="10"/>
  </cols>
  <sheetData>
    <row r="1" spans="1:12" x14ac:dyDescent="0.25">
      <c r="B1" s="89" t="s">
        <v>11</v>
      </c>
      <c r="C1" s="89"/>
      <c r="D1" s="89"/>
      <c r="E1" s="89"/>
      <c r="F1" s="89"/>
    </row>
    <row r="2" spans="1:12" x14ac:dyDescent="0.25">
      <c r="B2" s="41" t="s">
        <v>12</v>
      </c>
      <c r="C2" s="43">
        <v>10</v>
      </c>
      <c r="D2" s="43">
        <v>25</v>
      </c>
      <c r="E2" s="43">
        <v>55.6</v>
      </c>
      <c r="F2" s="43">
        <v>99.9</v>
      </c>
    </row>
    <row r="3" spans="1:12" x14ac:dyDescent="0.25">
      <c r="B3" s="41" t="s">
        <v>13</v>
      </c>
      <c r="C3" s="43">
        <v>15</v>
      </c>
      <c r="D3" s="43">
        <v>22</v>
      </c>
      <c r="E3" s="43">
        <v>63.4</v>
      </c>
      <c r="F3" s="43">
        <v>88.8</v>
      </c>
      <c r="I3" s="42"/>
      <c r="J3" s="42"/>
      <c r="K3" s="42"/>
      <c r="L3" s="42"/>
    </row>
    <row r="4" spans="1:12" x14ac:dyDescent="0.25">
      <c r="B4" s="41" t="s">
        <v>14</v>
      </c>
      <c r="C4" s="43">
        <v>18</v>
      </c>
      <c r="D4" s="43">
        <v>28</v>
      </c>
      <c r="E4" s="43">
        <v>72.3</v>
      </c>
      <c r="F4" s="43">
        <v>77.7</v>
      </c>
      <c r="I4" s="42"/>
      <c r="J4" s="42"/>
      <c r="K4" s="42"/>
      <c r="L4" s="42"/>
    </row>
    <row r="5" spans="1:12" x14ac:dyDescent="0.25">
      <c r="B5" s="41" t="s">
        <v>17</v>
      </c>
      <c r="C5" s="43">
        <v>14</v>
      </c>
      <c r="D5" s="43">
        <v>19</v>
      </c>
      <c r="E5" s="43">
        <v>48.5</v>
      </c>
      <c r="F5" s="43">
        <v>66.599999999999994</v>
      </c>
      <c r="I5" s="42"/>
      <c r="J5" s="42"/>
      <c r="K5" s="42"/>
      <c r="L5" s="42"/>
    </row>
    <row r="6" spans="1:12" x14ac:dyDescent="0.25">
      <c r="B6" s="41" t="s">
        <v>15</v>
      </c>
      <c r="C6" s="40">
        <f>SUM(C2:C4)</f>
        <v>43</v>
      </c>
      <c r="D6" s="40">
        <f t="shared" ref="D6:F6" si="0">SUM(D2:D4)</f>
        <v>75</v>
      </c>
      <c r="E6" s="40">
        <f t="shared" si="0"/>
        <v>191.3</v>
      </c>
      <c r="F6" s="40">
        <f t="shared" si="0"/>
        <v>266.39999999999998</v>
      </c>
      <c r="I6" s="42"/>
      <c r="J6" s="42"/>
      <c r="K6" s="42"/>
      <c r="L6" s="42"/>
    </row>
    <row r="7" spans="1:12" x14ac:dyDescent="0.25">
      <c r="B7" s="41" t="s">
        <v>16</v>
      </c>
      <c r="C7" s="40">
        <f>(C2*C5)/2</f>
        <v>70</v>
      </c>
      <c r="D7" s="40">
        <f t="shared" ref="D7:F7" si="1">(D2*D5)/2</f>
        <v>237.5</v>
      </c>
      <c r="E7" s="40">
        <f t="shared" si="1"/>
        <v>1348.3</v>
      </c>
      <c r="F7" s="40">
        <f t="shared" si="1"/>
        <v>3326.67</v>
      </c>
      <c r="I7" s="42"/>
      <c r="J7" s="42"/>
      <c r="K7" s="42"/>
      <c r="L7" s="42"/>
    </row>
    <row r="8" spans="1:12" x14ac:dyDescent="0.25">
      <c r="B8" s="41" t="s">
        <v>18</v>
      </c>
      <c r="C8" s="40">
        <f>(C7/C3)*2</f>
        <v>9.3333333333333339</v>
      </c>
      <c r="D8" s="40">
        <f t="shared" ref="D8:F8" si="2">(D7/D3)*2</f>
        <v>21.59090909090909</v>
      </c>
      <c r="E8" s="40">
        <f t="shared" si="2"/>
        <v>42.533123028391167</v>
      </c>
      <c r="F8" s="40">
        <f t="shared" si="2"/>
        <v>74.924999999999997</v>
      </c>
      <c r="I8" s="42"/>
      <c r="J8" s="42"/>
      <c r="K8" s="42"/>
      <c r="L8" s="42"/>
    </row>
    <row r="9" spans="1:12" x14ac:dyDescent="0.25">
      <c r="B9" s="41" t="s">
        <v>19</v>
      </c>
      <c r="C9" s="40">
        <f>(C7/C4)*2</f>
        <v>7.7777777777777777</v>
      </c>
      <c r="D9" s="40">
        <f t="shared" ref="D9:F9" si="3">(D7/D4)*2</f>
        <v>16.964285714285715</v>
      </c>
      <c r="E9" s="40">
        <f t="shared" si="3"/>
        <v>37.297372060857541</v>
      </c>
      <c r="F9" s="40">
        <f t="shared" si="3"/>
        <v>85.628571428571433</v>
      </c>
    </row>
    <row r="12" spans="1:12" x14ac:dyDescent="0.25">
      <c r="A12" s="38"/>
      <c r="B12" s="39" t="s">
        <v>59</v>
      </c>
    </row>
    <row r="13" spans="1:12" x14ac:dyDescent="0.25">
      <c r="A13" s="38"/>
    </row>
    <row r="14" spans="1:12" x14ac:dyDescent="0.25">
      <c r="A14" s="38"/>
      <c r="B14" s="36"/>
      <c r="C14" s="36"/>
      <c r="D14" s="36"/>
      <c r="E14" s="36"/>
      <c r="F14" s="36"/>
      <c r="G14" s="36"/>
    </row>
    <row r="15" spans="1:12" x14ac:dyDescent="0.25">
      <c r="A15" s="37"/>
      <c r="B15" s="36"/>
      <c r="C15" s="36"/>
      <c r="D15" s="36"/>
      <c r="E15" s="36"/>
      <c r="F15" s="36"/>
      <c r="G15" s="36"/>
    </row>
    <row r="16" spans="1:12" x14ac:dyDescent="0.25">
      <c r="A16" s="37"/>
      <c r="B16" s="36"/>
      <c r="C16" s="36"/>
      <c r="D16" s="36"/>
      <c r="E16" s="36"/>
      <c r="F16" s="36"/>
      <c r="G16" s="36"/>
    </row>
    <row r="17" spans="1:7" x14ac:dyDescent="0.25">
      <c r="A17" s="37"/>
      <c r="B17" s="36"/>
      <c r="C17" s="36"/>
      <c r="D17" s="36"/>
      <c r="E17" s="36"/>
      <c r="F17" s="36"/>
      <c r="G17" s="36"/>
    </row>
    <row r="18" spans="1:7" x14ac:dyDescent="0.25">
      <c r="A18" s="37"/>
      <c r="B18" s="36"/>
      <c r="C18" s="36"/>
      <c r="D18" s="36"/>
      <c r="E18" s="36"/>
      <c r="F18" s="36"/>
      <c r="G18" s="36"/>
    </row>
    <row r="19" spans="1:7" x14ac:dyDescent="0.25">
      <c r="A19" s="37"/>
      <c r="B19" s="36"/>
      <c r="C19" s="36"/>
      <c r="D19" s="36"/>
      <c r="E19" s="36"/>
      <c r="F19" s="36"/>
      <c r="G19" s="36"/>
    </row>
    <row r="20" spans="1:7" x14ac:dyDescent="0.25">
      <c r="B20" s="36"/>
      <c r="C20" s="36"/>
      <c r="D20" s="36"/>
      <c r="E20" s="36"/>
      <c r="F20" s="36"/>
      <c r="G20" s="36"/>
    </row>
    <row r="21" spans="1:7" x14ac:dyDescent="0.25">
      <c r="B21" s="36"/>
      <c r="C21" s="36"/>
      <c r="D21" s="36"/>
      <c r="E21" s="36"/>
      <c r="F21" s="36"/>
      <c r="G21" s="36"/>
    </row>
    <row r="22" spans="1:7" x14ac:dyDescent="0.25">
      <c r="B22" s="36"/>
      <c r="C22" s="36"/>
      <c r="D22" s="36"/>
      <c r="E22" s="36"/>
      <c r="F22" s="36"/>
      <c r="G22" s="36"/>
    </row>
    <row r="23" spans="1:7" x14ac:dyDescent="0.25">
      <c r="B23" s="36"/>
      <c r="C23" s="36"/>
      <c r="D23" s="36"/>
      <c r="E23" s="36"/>
      <c r="F23" s="36"/>
      <c r="G23" s="36"/>
    </row>
    <row r="24" spans="1:7" x14ac:dyDescent="0.25">
      <c r="B24" s="36"/>
      <c r="C24" s="36"/>
      <c r="D24" s="36"/>
      <c r="E24" s="36"/>
      <c r="F24" s="36"/>
      <c r="G24" s="36"/>
    </row>
    <row r="25" spans="1:7" x14ac:dyDescent="0.25">
      <c r="B25" s="36"/>
      <c r="C25" s="36"/>
      <c r="D25" s="36"/>
      <c r="E25" s="36"/>
      <c r="F25" s="36"/>
      <c r="G25" s="36"/>
    </row>
  </sheetData>
  <mergeCells count="1">
    <mergeCell ref="B1:F1"/>
  </mergeCells>
  <pageMargins left="0.75" right="0.75" top="1" bottom="1" header="0" footer="0"/>
  <pageSetup paperSize="9" orientation="portrait" horizontalDpi="300" verticalDpi="300" r:id="rId1"/>
  <headerFooter alignWithMargins="0">
    <oddHeader>&amp;A</oddHeader>
    <oddFooter>Stran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721" r:id="rId4">
          <objectPr defaultSize="0" autoPict="0" r:id="rId5">
            <anchor moveWithCells="1" sizeWithCells="1">
              <from>
                <xdr:col>8</xdr:col>
                <xdr:colOff>28575</xdr:colOff>
                <xdr:row>2</xdr:row>
                <xdr:rowOff>85725</xdr:rowOff>
              </from>
              <to>
                <xdr:col>10</xdr:col>
                <xdr:colOff>238125</xdr:colOff>
                <xdr:row>4</xdr:row>
                <xdr:rowOff>9525</xdr:rowOff>
              </to>
            </anchor>
          </objectPr>
        </oleObject>
      </mc:Choice>
      <mc:Fallback>
        <oleObject progId="Equation.3" shapeId="30721" r:id="rId4"/>
      </mc:Fallback>
    </mc:AlternateContent>
    <mc:AlternateContent xmlns:mc="http://schemas.openxmlformats.org/markup-compatibility/2006">
      <mc:Choice Requires="x14">
        <oleObject progId="Equation.3" shapeId="30722" r:id="rId6">
          <objectPr defaultSize="0" autoPict="0" r:id="rId7">
            <anchor moveWithCells="1" sizeWithCells="1">
              <from>
                <xdr:col>8</xdr:col>
                <xdr:colOff>28575</xdr:colOff>
                <xdr:row>4</xdr:row>
                <xdr:rowOff>171450</xdr:rowOff>
              </from>
              <to>
                <xdr:col>11</xdr:col>
                <xdr:colOff>76200</xdr:colOff>
                <xdr:row>7</xdr:row>
                <xdr:rowOff>57150</xdr:rowOff>
              </to>
            </anchor>
          </objectPr>
        </oleObject>
      </mc:Choice>
      <mc:Fallback>
        <oleObject progId="Equation.3" shapeId="307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topLeftCell="A4" workbookViewId="0">
      <selection activeCell="C22" sqref="A22:C22"/>
    </sheetView>
  </sheetViews>
  <sheetFormatPr defaultColWidth="9.140625" defaultRowHeight="15" x14ac:dyDescent="0.25"/>
  <cols>
    <col min="1" max="1" width="18.140625" style="27" bestFit="1" customWidth="1"/>
    <col min="2" max="2" width="17.7109375" style="27" customWidth="1"/>
    <col min="3" max="3" width="15.42578125" style="27" customWidth="1"/>
    <col min="4" max="4" width="9.140625" style="27"/>
    <col min="5" max="5" width="18.140625" style="27" bestFit="1" customWidth="1"/>
    <col min="6" max="6" width="14.140625" style="27" bestFit="1" customWidth="1"/>
    <col min="7" max="7" width="12.42578125" style="27" bestFit="1" customWidth="1"/>
    <col min="8" max="16384" width="9.140625" style="27"/>
  </cols>
  <sheetData>
    <row r="2" spans="1:11" x14ac:dyDescent="0.25">
      <c r="A2" s="35" t="s">
        <v>155</v>
      </c>
    </row>
    <row r="4" spans="1:11" ht="30" x14ac:dyDescent="0.25">
      <c r="A4" s="46" t="s">
        <v>125</v>
      </c>
      <c r="B4" s="55" t="s">
        <v>124</v>
      </c>
      <c r="C4" s="46" t="s">
        <v>122</v>
      </c>
      <c r="E4" s="46" t="s">
        <v>123</v>
      </c>
      <c r="F4" s="46" t="s">
        <v>122</v>
      </c>
      <c r="G4" s="46" t="s">
        <v>121</v>
      </c>
    </row>
    <row r="5" spans="1:11" x14ac:dyDescent="0.25">
      <c r="A5" s="44">
        <v>38038</v>
      </c>
      <c r="B5" s="54">
        <v>18</v>
      </c>
      <c r="C5" s="53">
        <f>A5+B5</f>
        <v>38056</v>
      </c>
      <c r="E5" s="44">
        <v>38152</v>
      </c>
      <c r="F5" s="44">
        <v>38218</v>
      </c>
      <c r="G5" s="81">
        <f>F5-E5</f>
        <v>66</v>
      </c>
    </row>
    <row r="6" spans="1:11" x14ac:dyDescent="0.25">
      <c r="A6" s="44">
        <v>37677</v>
      </c>
      <c r="B6" s="52">
        <v>19</v>
      </c>
      <c r="C6" s="53">
        <f t="shared" ref="C6:C10" si="0">A6+B6</f>
        <v>37696</v>
      </c>
      <c r="E6" s="44">
        <v>38217</v>
      </c>
      <c r="F6" s="44">
        <v>38214</v>
      </c>
      <c r="G6" s="81">
        <f t="shared" ref="G6:G8" si="1">F6-E6</f>
        <v>-3</v>
      </c>
    </row>
    <row r="7" spans="1:11" x14ac:dyDescent="0.25">
      <c r="A7" s="44">
        <v>37715</v>
      </c>
      <c r="B7" s="52">
        <v>20</v>
      </c>
      <c r="C7" s="53">
        <f t="shared" si="0"/>
        <v>37735</v>
      </c>
      <c r="E7" s="44">
        <v>37760</v>
      </c>
      <c r="F7" s="44">
        <v>37768</v>
      </c>
      <c r="G7" s="81">
        <f t="shared" si="1"/>
        <v>8</v>
      </c>
    </row>
    <row r="8" spans="1:11" x14ac:dyDescent="0.25">
      <c r="A8" s="44">
        <v>37676</v>
      </c>
      <c r="B8" s="52">
        <v>14</v>
      </c>
      <c r="C8" s="53">
        <f t="shared" si="0"/>
        <v>37690</v>
      </c>
      <c r="E8" s="44">
        <v>37458</v>
      </c>
      <c r="F8" s="44">
        <v>37486</v>
      </c>
      <c r="G8" s="81">
        <f t="shared" si="1"/>
        <v>28</v>
      </c>
    </row>
    <row r="9" spans="1:11" x14ac:dyDescent="0.25">
      <c r="A9" s="44">
        <v>37854</v>
      </c>
      <c r="B9" s="52">
        <v>15</v>
      </c>
      <c r="C9" s="53">
        <f t="shared" si="0"/>
        <v>37869</v>
      </c>
      <c r="E9" s="44"/>
    </row>
    <row r="10" spans="1:11" x14ac:dyDescent="0.25">
      <c r="A10" s="44">
        <v>38081</v>
      </c>
      <c r="B10" s="52">
        <v>25</v>
      </c>
      <c r="C10" s="53">
        <f t="shared" si="0"/>
        <v>38106</v>
      </c>
      <c r="E10" s="44"/>
    </row>
    <row r="11" spans="1:11" x14ac:dyDescent="0.25">
      <c r="A11" s="44"/>
    </row>
    <row r="12" spans="1:11" x14ac:dyDescent="0.25">
      <c r="A12" s="35" t="s">
        <v>154</v>
      </c>
    </row>
    <row r="13" spans="1:11" x14ac:dyDescent="0.25">
      <c r="A13" s="35" t="s">
        <v>153</v>
      </c>
    </row>
    <row r="14" spans="1:11" x14ac:dyDescent="0.25">
      <c r="A14" s="35"/>
    </row>
    <row r="15" spans="1:11" x14ac:dyDescent="0.25">
      <c r="A15" s="46" t="s">
        <v>120</v>
      </c>
      <c r="B15" s="90" t="s">
        <v>119</v>
      </c>
      <c r="C15" s="91"/>
      <c r="E15" s="44"/>
    </row>
    <row r="16" spans="1:11" x14ac:dyDescent="0.25">
      <c r="A16" s="51">
        <f ca="1">TODAY()</f>
        <v>44628</v>
      </c>
      <c r="B16" s="82">
        <v>44927</v>
      </c>
      <c r="C16" s="45">
        <f ca="1">B16-A16</f>
        <v>299</v>
      </c>
      <c r="E16" s="44"/>
      <c r="J16" s="44"/>
      <c r="K16" s="44"/>
    </row>
    <row r="17" spans="1:11" x14ac:dyDescent="0.25">
      <c r="A17" s="50"/>
      <c r="B17" s="48"/>
      <c r="C17" s="48"/>
      <c r="E17" s="44"/>
      <c r="J17" s="44"/>
      <c r="K17" s="44"/>
    </row>
    <row r="18" spans="1:11" x14ac:dyDescent="0.25">
      <c r="A18" s="49" t="s">
        <v>152</v>
      </c>
      <c r="B18" s="48"/>
      <c r="C18" s="48"/>
      <c r="E18" s="44"/>
      <c r="J18" s="44"/>
      <c r="K18" s="44"/>
    </row>
    <row r="19" spans="1:11" x14ac:dyDescent="0.25">
      <c r="J19" s="44"/>
      <c r="K19" s="44"/>
    </row>
    <row r="20" spans="1:11" x14ac:dyDescent="0.25">
      <c r="A20" s="47" t="s">
        <v>151</v>
      </c>
      <c r="B20" s="46"/>
      <c r="C20" s="46"/>
      <c r="J20" s="44"/>
      <c r="K20" s="44"/>
    </row>
    <row r="21" spans="1:11" x14ac:dyDescent="0.25">
      <c r="A21" s="82">
        <v>44404</v>
      </c>
      <c r="B21" s="82">
        <f ca="1">TODAY()</f>
        <v>44628</v>
      </c>
      <c r="C21" s="45">
        <f ca="1">B21-A21</f>
        <v>224</v>
      </c>
      <c r="J21" s="44"/>
      <c r="K21" s="44"/>
    </row>
    <row r="22" spans="1:11" x14ac:dyDescent="0.25">
      <c r="A22" s="82"/>
      <c r="B22" s="82"/>
      <c r="C22" s="45"/>
    </row>
  </sheetData>
  <mergeCells count="1">
    <mergeCell ref="B15:C15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2" sqref="E22"/>
    </sheetView>
  </sheetViews>
  <sheetFormatPr defaultColWidth="9.140625" defaultRowHeight="12.75" x14ac:dyDescent="0.2"/>
  <cols>
    <col min="1" max="1" width="14.42578125" style="1" customWidth="1"/>
    <col min="2" max="4" width="9.140625" style="1"/>
    <col min="5" max="5" width="12.42578125" style="1" customWidth="1"/>
    <col min="6" max="16384" width="9.140625" style="1"/>
  </cols>
  <sheetData>
    <row r="1" spans="1:5" ht="15.75" x14ac:dyDescent="0.25">
      <c r="A1" s="9" t="s">
        <v>118</v>
      </c>
    </row>
    <row r="3" spans="1:5" x14ac:dyDescent="0.2">
      <c r="A3" s="2" t="s">
        <v>115</v>
      </c>
      <c r="B3" s="2" t="s">
        <v>114</v>
      </c>
      <c r="C3" s="2" t="s">
        <v>113</v>
      </c>
      <c r="D3" s="2" t="s">
        <v>112</v>
      </c>
      <c r="E3" s="8" t="s">
        <v>117</v>
      </c>
    </row>
    <row r="4" spans="1:5" x14ac:dyDescent="0.2">
      <c r="A4" s="3" t="s">
        <v>110</v>
      </c>
      <c r="B4" s="3">
        <v>4</v>
      </c>
      <c r="C4" s="3">
        <v>4</v>
      </c>
      <c r="D4" s="3">
        <v>2.5</v>
      </c>
      <c r="E4" s="7">
        <f>(B4*C4)</f>
        <v>16</v>
      </c>
    </row>
    <row r="5" spans="1:5" x14ac:dyDescent="0.2">
      <c r="A5" s="3" t="s">
        <v>109</v>
      </c>
      <c r="B5" s="3">
        <v>5</v>
      </c>
      <c r="C5" s="3">
        <v>3</v>
      </c>
      <c r="D5" s="3">
        <v>2.5</v>
      </c>
      <c r="E5" s="7">
        <f t="shared" ref="E5:E8" si="0">(B5*C5)</f>
        <v>15</v>
      </c>
    </row>
    <row r="6" spans="1:5" x14ac:dyDescent="0.2">
      <c r="A6" s="3" t="s">
        <v>108</v>
      </c>
      <c r="B6" s="3">
        <v>3</v>
      </c>
      <c r="C6" s="3">
        <v>3</v>
      </c>
      <c r="D6" s="3">
        <v>2.5</v>
      </c>
      <c r="E6" s="7">
        <f t="shared" si="0"/>
        <v>9</v>
      </c>
    </row>
    <row r="7" spans="1:5" x14ac:dyDescent="0.2">
      <c r="A7" s="3" t="s">
        <v>107</v>
      </c>
      <c r="B7" s="3">
        <v>7</v>
      </c>
      <c r="C7" s="3">
        <v>2</v>
      </c>
      <c r="D7" s="3">
        <v>2.5</v>
      </c>
      <c r="E7" s="7">
        <f t="shared" si="0"/>
        <v>14</v>
      </c>
    </row>
    <row r="8" spans="1:5" x14ac:dyDescent="0.2">
      <c r="A8" s="3" t="s">
        <v>106</v>
      </c>
      <c r="B8" s="3">
        <v>2</v>
      </c>
      <c r="C8" s="3">
        <v>2</v>
      </c>
      <c r="D8" s="3">
        <v>2.5</v>
      </c>
      <c r="E8" s="7">
        <f t="shared" si="0"/>
        <v>4</v>
      </c>
    </row>
    <row r="9" spans="1:5" x14ac:dyDescent="0.2">
      <c r="A9" s="6" t="s">
        <v>5</v>
      </c>
      <c r="B9" s="5">
        <f>SUM(B4:B8)</f>
        <v>21</v>
      </c>
      <c r="C9" s="5">
        <f t="shared" ref="C9:D9" si="1">SUM(C4:C8)</f>
        <v>14</v>
      </c>
      <c r="D9" s="5">
        <f t="shared" si="1"/>
        <v>12.5</v>
      </c>
      <c r="E9" s="4">
        <f>SUM(E4:E8)</f>
        <v>58</v>
      </c>
    </row>
    <row r="13" spans="1:5" ht="15.75" x14ac:dyDescent="0.25">
      <c r="A13" s="9" t="s">
        <v>116</v>
      </c>
    </row>
    <row r="15" spans="1:5" x14ac:dyDescent="0.2">
      <c r="A15" s="2" t="s">
        <v>115</v>
      </c>
      <c r="B15" s="2" t="s">
        <v>114</v>
      </c>
      <c r="C15" s="2" t="s">
        <v>113</v>
      </c>
      <c r="D15" s="2" t="s">
        <v>112</v>
      </c>
      <c r="E15" s="8" t="s">
        <v>111</v>
      </c>
    </row>
    <row r="16" spans="1:5" x14ac:dyDescent="0.2">
      <c r="A16" s="3" t="s">
        <v>110</v>
      </c>
      <c r="B16" s="3">
        <v>4</v>
      </c>
      <c r="C16" s="3">
        <v>4</v>
      </c>
      <c r="D16" s="3">
        <v>2.5</v>
      </c>
      <c r="E16" s="7">
        <f>((C16*D16)*2)+((B16*D16)*2)</f>
        <v>40</v>
      </c>
    </row>
    <row r="17" spans="1:5" x14ac:dyDescent="0.2">
      <c r="A17" s="3" t="s">
        <v>109</v>
      </c>
      <c r="B17" s="3">
        <v>5</v>
      </c>
      <c r="C17" s="3">
        <v>3</v>
      </c>
      <c r="D17" s="3">
        <v>2.5</v>
      </c>
      <c r="E17" s="7">
        <f t="shared" ref="E17:E20" si="2">((C17*D17)*2)+((B17*D17)*2)</f>
        <v>40</v>
      </c>
    </row>
    <row r="18" spans="1:5" x14ac:dyDescent="0.2">
      <c r="A18" s="3" t="s">
        <v>108</v>
      </c>
      <c r="B18" s="3">
        <v>3</v>
      </c>
      <c r="C18" s="3">
        <v>3</v>
      </c>
      <c r="D18" s="3">
        <v>2.5</v>
      </c>
      <c r="E18" s="7">
        <f t="shared" si="2"/>
        <v>30</v>
      </c>
    </row>
    <row r="19" spans="1:5" x14ac:dyDescent="0.2">
      <c r="A19" s="3" t="s">
        <v>107</v>
      </c>
      <c r="B19" s="3">
        <v>7</v>
      </c>
      <c r="C19" s="3">
        <v>2</v>
      </c>
      <c r="D19" s="3">
        <v>2.5</v>
      </c>
      <c r="E19" s="7">
        <f t="shared" si="2"/>
        <v>45</v>
      </c>
    </row>
    <row r="20" spans="1:5" x14ac:dyDescent="0.2">
      <c r="A20" s="3" t="s">
        <v>106</v>
      </c>
      <c r="B20" s="3">
        <v>2</v>
      </c>
      <c r="C20" s="3">
        <v>2</v>
      </c>
      <c r="D20" s="3">
        <v>2.5</v>
      </c>
      <c r="E20" s="7">
        <f t="shared" si="2"/>
        <v>20</v>
      </c>
    </row>
    <row r="21" spans="1:5" x14ac:dyDescent="0.2">
      <c r="A21" s="6" t="s">
        <v>5</v>
      </c>
      <c r="B21" s="5">
        <f>SUM(B16:B20)</f>
        <v>21</v>
      </c>
      <c r="C21" s="5">
        <f t="shared" ref="C21" si="3">SUM(C16:C20)</f>
        <v>14</v>
      </c>
      <c r="D21" s="5">
        <f t="shared" ref="D21" si="4">SUM(D16:D20)</f>
        <v>12.5</v>
      </c>
      <c r="E21" s="4">
        <f>SUM(E16:E20)</f>
        <v>175</v>
      </c>
    </row>
  </sheetData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workbookViewId="0">
      <selection activeCell="K10" sqref="K10"/>
    </sheetView>
  </sheetViews>
  <sheetFormatPr defaultColWidth="9.140625" defaultRowHeight="15" x14ac:dyDescent="0.25"/>
  <cols>
    <col min="1" max="1" width="13.7109375" style="10" customWidth="1"/>
    <col min="2" max="2" width="12.7109375" style="10" customWidth="1"/>
    <col min="3" max="3" width="10.140625" style="10" customWidth="1"/>
    <col min="4" max="4" width="16.140625" style="10" customWidth="1"/>
    <col min="5" max="5" width="18" style="10" customWidth="1"/>
    <col min="6" max="6" width="16.140625" style="10" customWidth="1"/>
    <col min="7" max="7" width="10.140625" style="10" customWidth="1"/>
    <col min="8" max="8" width="13.5703125" style="10" customWidth="1"/>
    <col min="9" max="9" width="15.28515625" style="10" bestFit="1" customWidth="1"/>
    <col min="10" max="16384" width="9.140625" style="10"/>
  </cols>
  <sheetData>
    <row r="1" spans="1:12" x14ac:dyDescent="0.25">
      <c r="A1" s="92" t="s">
        <v>162</v>
      </c>
      <c r="B1" s="92"/>
      <c r="C1" s="92"/>
      <c r="D1" s="92"/>
      <c r="E1" s="92"/>
      <c r="F1" s="92"/>
    </row>
    <row r="2" spans="1:12" x14ac:dyDescent="0.25">
      <c r="A2" s="43" t="s">
        <v>64</v>
      </c>
      <c r="B2" s="59" t="s">
        <v>81</v>
      </c>
      <c r="C2" s="59" t="s">
        <v>10</v>
      </c>
      <c r="D2" s="59" t="s">
        <v>65</v>
      </c>
      <c r="E2" s="59" t="s">
        <v>66</v>
      </c>
      <c r="F2" s="59" t="s">
        <v>82</v>
      </c>
      <c r="H2" s="41" t="s">
        <v>63</v>
      </c>
      <c r="I2" s="58">
        <v>1.4784999999999999</v>
      </c>
    </row>
    <row r="3" spans="1:12" x14ac:dyDescent="0.25">
      <c r="A3" s="43" t="s">
        <v>67</v>
      </c>
      <c r="B3" s="43">
        <v>111</v>
      </c>
      <c r="C3" s="43">
        <v>18</v>
      </c>
      <c r="D3" s="83">
        <f>B3*C3</f>
        <v>1998</v>
      </c>
      <c r="E3" s="84">
        <f>D3*1.48</f>
        <v>2957.04</v>
      </c>
      <c r="F3" s="85">
        <f>D3*1.45</f>
        <v>2897.1</v>
      </c>
    </row>
    <row r="4" spans="1:12" x14ac:dyDescent="0.25">
      <c r="A4" s="43" t="s">
        <v>68</v>
      </c>
      <c r="B4" s="43">
        <f>B3-4</f>
        <v>107</v>
      </c>
      <c r="C4" s="43">
        <f>C3+4</f>
        <v>22</v>
      </c>
      <c r="D4" s="83">
        <f t="shared" ref="D4:D16" si="0">B4*C4</f>
        <v>2354</v>
      </c>
      <c r="E4" s="84">
        <f t="shared" ref="E4:E16" si="1">D4*1.48</f>
        <v>3483.92</v>
      </c>
      <c r="F4" s="85">
        <f t="shared" ref="F4:F16" si="2">D4*1.45</f>
        <v>3413.2999999999997</v>
      </c>
      <c r="H4" s="41" t="s">
        <v>63</v>
      </c>
      <c r="I4" s="57">
        <v>1.4524999999999999</v>
      </c>
    </row>
    <row r="5" spans="1:12" x14ac:dyDescent="0.25">
      <c r="A5" s="43" t="s">
        <v>69</v>
      </c>
      <c r="B5" s="10">
        <f>B4-4</f>
        <v>103</v>
      </c>
      <c r="C5" s="43">
        <f>C4+4</f>
        <v>26</v>
      </c>
      <c r="D5" s="83">
        <f t="shared" si="0"/>
        <v>2678</v>
      </c>
      <c r="E5" s="84">
        <f t="shared" si="1"/>
        <v>3963.44</v>
      </c>
      <c r="F5" s="85">
        <f t="shared" si="2"/>
        <v>3883.1</v>
      </c>
      <c r="I5" s="56"/>
    </row>
    <row r="6" spans="1:12" x14ac:dyDescent="0.25">
      <c r="A6" s="43" t="s">
        <v>70</v>
      </c>
      <c r="B6" s="43">
        <f>B5-4</f>
        <v>99</v>
      </c>
      <c r="C6" s="43">
        <f t="shared" ref="C6:C16" si="3">C5+4</f>
        <v>30</v>
      </c>
      <c r="D6" s="83">
        <f t="shared" si="0"/>
        <v>2970</v>
      </c>
      <c r="E6" s="84">
        <f t="shared" si="1"/>
        <v>4395.6000000000004</v>
      </c>
      <c r="F6" s="85">
        <f t="shared" si="2"/>
        <v>4306.5</v>
      </c>
      <c r="H6" s="11" t="s">
        <v>161</v>
      </c>
    </row>
    <row r="7" spans="1:12" x14ac:dyDescent="0.25">
      <c r="A7" s="43" t="s">
        <v>71</v>
      </c>
      <c r="B7" s="43">
        <f t="shared" ref="B7:B16" si="4">B6-4</f>
        <v>95</v>
      </c>
      <c r="C7" s="43">
        <f t="shared" si="3"/>
        <v>34</v>
      </c>
      <c r="D7" s="83">
        <f t="shared" si="0"/>
        <v>3230</v>
      </c>
      <c r="E7" s="84">
        <f t="shared" si="1"/>
        <v>4780.3999999999996</v>
      </c>
      <c r="F7" s="85">
        <f t="shared" si="2"/>
        <v>4683.5</v>
      </c>
      <c r="H7" s="11" t="s">
        <v>160</v>
      </c>
    </row>
    <row r="8" spans="1:12" x14ac:dyDescent="0.25">
      <c r="A8" s="43" t="s">
        <v>72</v>
      </c>
      <c r="B8" s="10">
        <f t="shared" si="4"/>
        <v>91</v>
      </c>
      <c r="C8" s="43">
        <f t="shared" si="3"/>
        <v>38</v>
      </c>
      <c r="D8" s="83">
        <f t="shared" si="0"/>
        <v>3458</v>
      </c>
      <c r="E8" s="84">
        <f t="shared" si="1"/>
        <v>5117.84</v>
      </c>
      <c r="F8" s="85">
        <f t="shared" si="2"/>
        <v>5014.0999999999995</v>
      </c>
      <c r="H8" s="11" t="s">
        <v>159</v>
      </c>
      <c r="J8" s="10" t="s">
        <v>182</v>
      </c>
    </row>
    <row r="9" spans="1:12" x14ac:dyDescent="0.25">
      <c r="A9" s="43" t="s">
        <v>73</v>
      </c>
      <c r="B9" s="43">
        <f t="shared" si="4"/>
        <v>87</v>
      </c>
      <c r="C9" s="43">
        <f t="shared" si="3"/>
        <v>42</v>
      </c>
      <c r="D9" s="83">
        <f t="shared" si="0"/>
        <v>3654</v>
      </c>
      <c r="E9" s="84">
        <f t="shared" si="1"/>
        <v>5407.92</v>
      </c>
      <c r="F9" s="85">
        <f t="shared" si="2"/>
        <v>5298.3</v>
      </c>
      <c r="H9" s="11" t="s">
        <v>158</v>
      </c>
      <c r="K9" s="10" t="s">
        <v>183</v>
      </c>
    </row>
    <row r="10" spans="1:12" x14ac:dyDescent="0.25">
      <c r="A10" s="43" t="s">
        <v>74</v>
      </c>
      <c r="B10" s="43">
        <f t="shared" si="4"/>
        <v>83</v>
      </c>
      <c r="C10" s="43">
        <f t="shared" si="3"/>
        <v>46</v>
      </c>
      <c r="D10" s="83">
        <f t="shared" si="0"/>
        <v>3818</v>
      </c>
      <c r="E10" s="84">
        <f t="shared" si="1"/>
        <v>5650.64</v>
      </c>
      <c r="F10" s="85">
        <f t="shared" si="2"/>
        <v>5536.0999999999995</v>
      </c>
      <c r="H10" s="12" t="s">
        <v>157</v>
      </c>
      <c r="L10" s="10" t="s">
        <v>182</v>
      </c>
    </row>
    <row r="11" spans="1:12" x14ac:dyDescent="0.25">
      <c r="A11" s="43" t="s">
        <v>75</v>
      </c>
      <c r="B11" s="10">
        <f t="shared" si="4"/>
        <v>79</v>
      </c>
      <c r="C11" s="43">
        <f t="shared" si="3"/>
        <v>50</v>
      </c>
      <c r="D11" s="83">
        <f t="shared" si="0"/>
        <v>3950</v>
      </c>
      <c r="E11" s="84">
        <f t="shared" si="1"/>
        <v>5846</v>
      </c>
      <c r="F11" s="85">
        <f t="shared" si="2"/>
        <v>5727.5</v>
      </c>
      <c r="H11" s="12" t="s">
        <v>156</v>
      </c>
    </row>
    <row r="12" spans="1:12" x14ac:dyDescent="0.25">
      <c r="A12" s="43" t="s">
        <v>76</v>
      </c>
      <c r="B12" s="43">
        <f t="shared" si="4"/>
        <v>75</v>
      </c>
      <c r="C12" s="43">
        <f t="shared" si="3"/>
        <v>54</v>
      </c>
      <c r="D12" s="83">
        <f t="shared" si="0"/>
        <v>4050</v>
      </c>
      <c r="E12" s="84">
        <f t="shared" si="1"/>
        <v>5994</v>
      </c>
      <c r="F12" s="85">
        <f t="shared" si="2"/>
        <v>5872.5</v>
      </c>
    </row>
    <row r="13" spans="1:12" x14ac:dyDescent="0.25">
      <c r="A13" s="43" t="s">
        <v>77</v>
      </c>
      <c r="B13" s="43">
        <f t="shared" si="4"/>
        <v>71</v>
      </c>
      <c r="C13" s="43">
        <f t="shared" si="3"/>
        <v>58</v>
      </c>
      <c r="D13" s="83">
        <f t="shared" si="0"/>
        <v>4118</v>
      </c>
      <c r="E13" s="84">
        <f t="shared" si="1"/>
        <v>6094.64</v>
      </c>
      <c r="F13" s="85">
        <f t="shared" si="2"/>
        <v>5971.0999999999995</v>
      </c>
    </row>
    <row r="14" spans="1:12" x14ac:dyDescent="0.25">
      <c r="A14" s="43" t="s">
        <v>78</v>
      </c>
      <c r="B14" s="10">
        <f t="shared" si="4"/>
        <v>67</v>
      </c>
      <c r="C14" s="43">
        <f t="shared" si="3"/>
        <v>62</v>
      </c>
      <c r="D14" s="83">
        <f t="shared" si="0"/>
        <v>4154</v>
      </c>
      <c r="E14" s="84">
        <f t="shared" si="1"/>
        <v>6147.92</v>
      </c>
      <c r="F14" s="85">
        <f t="shared" si="2"/>
        <v>6023.3</v>
      </c>
    </row>
    <row r="15" spans="1:12" x14ac:dyDescent="0.25">
      <c r="A15" s="43" t="s">
        <v>79</v>
      </c>
      <c r="B15" s="43">
        <f t="shared" si="4"/>
        <v>63</v>
      </c>
      <c r="C15" s="43">
        <f t="shared" si="3"/>
        <v>66</v>
      </c>
      <c r="D15" s="83">
        <f t="shared" si="0"/>
        <v>4158</v>
      </c>
      <c r="E15" s="84">
        <f t="shared" si="1"/>
        <v>6153.84</v>
      </c>
      <c r="F15" s="85">
        <f t="shared" si="2"/>
        <v>6029.0999999999995</v>
      </c>
    </row>
    <row r="16" spans="1:12" x14ac:dyDescent="0.25">
      <c r="A16" s="43" t="s">
        <v>80</v>
      </c>
      <c r="B16" s="43">
        <f t="shared" si="4"/>
        <v>59</v>
      </c>
      <c r="C16" s="43">
        <f t="shared" si="3"/>
        <v>70</v>
      </c>
      <c r="D16" s="83">
        <f t="shared" si="0"/>
        <v>4130</v>
      </c>
      <c r="E16" s="84">
        <f t="shared" si="1"/>
        <v>6112.4</v>
      </c>
      <c r="F16" s="85">
        <f t="shared" si="2"/>
        <v>5988.5</v>
      </c>
    </row>
    <row r="17" spans="1:6" x14ac:dyDescent="0.25">
      <c r="A17" s="43" t="s">
        <v>24</v>
      </c>
      <c r="B17" s="43">
        <f>SUM(B3:B16)</f>
        <v>1190</v>
      </c>
      <c r="C17" s="43">
        <f t="shared" ref="C17:F17" si="5">SUM(C3:C16)</f>
        <v>616</v>
      </c>
      <c r="D17" s="83">
        <f t="shared" si="5"/>
        <v>48720</v>
      </c>
      <c r="E17" s="84">
        <f t="shared" si="5"/>
        <v>72105.599999999991</v>
      </c>
      <c r="F17" s="85">
        <f t="shared" si="5"/>
        <v>70644</v>
      </c>
    </row>
  </sheetData>
  <mergeCells count="1">
    <mergeCell ref="A1:F1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workbookViewId="0">
      <selection activeCell="G24" sqref="G24"/>
    </sheetView>
  </sheetViews>
  <sheetFormatPr defaultColWidth="9.140625" defaultRowHeight="15" x14ac:dyDescent="0.25"/>
  <cols>
    <col min="1" max="1" width="13" style="10" customWidth="1"/>
    <col min="2" max="2" width="11.28515625" style="10" customWidth="1"/>
    <col min="3" max="3" width="13.7109375" style="10" customWidth="1"/>
    <col min="4" max="4" width="18.28515625" style="10" customWidth="1"/>
    <col min="5" max="5" width="18.140625" style="10" customWidth="1"/>
    <col min="6" max="16384" width="9.140625" style="10"/>
  </cols>
  <sheetData>
    <row r="1" spans="1:5" x14ac:dyDescent="0.25">
      <c r="A1" s="11" t="s">
        <v>164</v>
      </c>
    </row>
    <row r="2" spans="1:5" x14ac:dyDescent="0.25">
      <c r="A2" s="11" t="s">
        <v>103</v>
      </c>
    </row>
    <row r="3" spans="1:5" x14ac:dyDescent="0.25">
      <c r="A3" s="11" t="s">
        <v>137</v>
      </c>
    </row>
    <row r="4" spans="1:5" x14ac:dyDescent="0.25">
      <c r="A4" s="11" t="s">
        <v>163</v>
      </c>
    </row>
    <row r="6" spans="1:5" x14ac:dyDescent="0.25">
      <c r="A6" s="93" t="s">
        <v>89</v>
      </c>
      <c r="B6" s="94"/>
    </row>
    <row r="7" spans="1:5" x14ac:dyDescent="0.25">
      <c r="A7" s="43" t="s">
        <v>91</v>
      </c>
      <c r="B7" s="60">
        <v>250</v>
      </c>
    </row>
    <row r="8" spans="1:5" x14ac:dyDescent="0.25">
      <c r="A8" s="43" t="s">
        <v>93</v>
      </c>
      <c r="B8" s="60">
        <v>90</v>
      </c>
    </row>
    <row r="10" spans="1:5" x14ac:dyDescent="0.25">
      <c r="A10" s="10" t="s">
        <v>83</v>
      </c>
    </row>
    <row r="11" spans="1:5" x14ac:dyDescent="0.25">
      <c r="A11" s="10" t="s">
        <v>84</v>
      </c>
      <c r="B11" s="10" t="s">
        <v>85</v>
      </c>
      <c r="C11" s="10" t="s">
        <v>86</v>
      </c>
      <c r="D11" s="10" t="s">
        <v>88</v>
      </c>
      <c r="E11" s="10" t="s">
        <v>87</v>
      </c>
    </row>
    <row r="12" spans="1:5" x14ac:dyDescent="0.25">
      <c r="A12" s="10" t="s">
        <v>90</v>
      </c>
      <c r="B12" s="10">
        <v>98</v>
      </c>
      <c r="C12" s="10">
        <v>255</v>
      </c>
      <c r="D12" s="86">
        <f>(B7*B12)+(B8*C12)</f>
        <v>47450</v>
      </c>
      <c r="E12" s="87">
        <f>D12*1.48</f>
        <v>70226</v>
      </c>
    </row>
    <row r="13" spans="1:5" x14ac:dyDescent="0.25">
      <c r="A13" s="10" t="s">
        <v>92</v>
      </c>
      <c r="B13" s="10">
        <f>B12+5</f>
        <v>103</v>
      </c>
      <c r="C13" s="10">
        <f>C12+10</f>
        <v>265</v>
      </c>
      <c r="D13" s="86">
        <f>(B7*B13)+(B8*C13)</f>
        <v>49600</v>
      </c>
      <c r="E13" s="87">
        <f t="shared" ref="E13:E23" si="0">D13*1.48</f>
        <v>73408</v>
      </c>
    </row>
    <row r="14" spans="1:5" x14ac:dyDescent="0.25">
      <c r="A14" s="10" t="s">
        <v>94</v>
      </c>
      <c r="B14" s="10">
        <f>B13+5</f>
        <v>108</v>
      </c>
      <c r="C14" s="10">
        <f>C13+10</f>
        <v>275</v>
      </c>
      <c r="D14" s="86">
        <f>(B7*B14)+(B8*C14)</f>
        <v>51750</v>
      </c>
      <c r="E14" s="87">
        <f t="shared" si="0"/>
        <v>76590</v>
      </c>
    </row>
    <row r="15" spans="1:5" x14ac:dyDescent="0.25">
      <c r="A15" s="10" t="s">
        <v>95</v>
      </c>
      <c r="B15" s="10">
        <f t="shared" ref="B15:B23" si="1">B14+5</f>
        <v>113</v>
      </c>
      <c r="C15" s="10">
        <f t="shared" ref="C15:C23" si="2">C14+10</f>
        <v>285</v>
      </c>
      <c r="D15" s="86">
        <f>(B7*B15)+(B8*C15)</f>
        <v>53900</v>
      </c>
      <c r="E15" s="87">
        <f t="shared" si="0"/>
        <v>79772</v>
      </c>
    </row>
    <row r="16" spans="1:5" x14ac:dyDescent="0.25">
      <c r="A16" s="10" t="s">
        <v>36</v>
      </c>
      <c r="B16" s="10">
        <f t="shared" si="1"/>
        <v>118</v>
      </c>
      <c r="C16" s="10">
        <f t="shared" si="2"/>
        <v>295</v>
      </c>
      <c r="D16" s="86">
        <f>(B7*B16)+(B8*C16)</f>
        <v>56050</v>
      </c>
      <c r="E16" s="87">
        <f t="shared" si="0"/>
        <v>82954</v>
      </c>
    </row>
    <row r="17" spans="1:5" x14ac:dyDescent="0.25">
      <c r="A17" s="10" t="s">
        <v>96</v>
      </c>
      <c r="B17" s="10">
        <f t="shared" si="1"/>
        <v>123</v>
      </c>
      <c r="C17" s="10">
        <f t="shared" si="2"/>
        <v>305</v>
      </c>
      <c r="D17" s="86">
        <f>(B7*B17)+(B8*C17)</f>
        <v>58200</v>
      </c>
      <c r="E17" s="87">
        <f t="shared" si="0"/>
        <v>86136</v>
      </c>
    </row>
    <row r="18" spans="1:5" x14ac:dyDescent="0.25">
      <c r="A18" s="10" t="s">
        <v>97</v>
      </c>
      <c r="B18" s="10">
        <f t="shared" si="1"/>
        <v>128</v>
      </c>
      <c r="C18" s="10">
        <f t="shared" si="2"/>
        <v>315</v>
      </c>
      <c r="D18" s="86">
        <f>(B7*B18)+(B8*C18)</f>
        <v>60350</v>
      </c>
      <c r="E18" s="87">
        <f t="shared" si="0"/>
        <v>89318</v>
      </c>
    </row>
    <row r="19" spans="1:5" x14ac:dyDescent="0.25">
      <c r="A19" s="10" t="s">
        <v>98</v>
      </c>
      <c r="B19" s="10">
        <f t="shared" si="1"/>
        <v>133</v>
      </c>
      <c r="C19" s="10">
        <f t="shared" si="2"/>
        <v>325</v>
      </c>
      <c r="D19" s="86">
        <f>(B7*B19)+(B8*C19)</f>
        <v>62500</v>
      </c>
      <c r="E19" s="87">
        <f t="shared" si="0"/>
        <v>92500</v>
      </c>
    </row>
    <row r="20" spans="1:5" x14ac:dyDescent="0.25">
      <c r="A20" s="10" t="s">
        <v>99</v>
      </c>
      <c r="B20" s="10">
        <f t="shared" si="1"/>
        <v>138</v>
      </c>
      <c r="C20" s="10">
        <f t="shared" si="2"/>
        <v>335</v>
      </c>
      <c r="D20" s="86">
        <f>(B7*B20)+(B8*C20)</f>
        <v>64650</v>
      </c>
      <c r="E20" s="87">
        <f t="shared" si="0"/>
        <v>95682</v>
      </c>
    </row>
    <row r="21" spans="1:5" x14ac:dyDescent="0.25">
      <c r="A21" s="10" t="s">
        <v>100</v>
      </c>
      <c r="B21" s="10">
        <f t="shared" si="1"/>
        <v>143</v>
      </c>
      <c r="C21" s="10">
        <f t="shared" si="2"/>
        <v>345</v>
      </c>
      <c r="D21" s="86">
        <f>(B7*B21)+(B8*C21)</f>
        <v>66800</v>
      </c>
      <c r="E21" s="87">
        <f t="shared" si="0"/>
        <v>98864</v>
      </c>
    </row>
    <row r="22" spans="1:5" x14ac:dyDescent="0.25">
      <c r="A22" s="10" t="s">
        <v>101</v>
      </c>
      <c r="B22" s="10">
        <f t="shared" si="1"/>
        <v>148</v>
      </c>
      <c r="C22" s="10">
        <f t="shared" si="2"/>
        <v>355</v>
      </c>
      <c r="D22" s="86">
        <f>(B7*B22)+(B8*C22)</f>
        <v>68950</v>
      </c>
      <c r="E22" s="87">
        <f t="shared" si="0"/>
        <v>102046</v>
      </c>
    </row>
    <row r="23" spans="1:5" x14ac:dyDescent="0.25">
      <c r="A23" s="10" t="s">
        <v>102</v>
      </c>
      <c r="B23" s="10">
        <f t="shared" si="1"/>
        <v>153</v>
      </c>
      <c r="C23" s="10">
        <f t="shared" si="2"/>
        <v>365</v>
      </c>
      <c r="D23" s="86">
        <f>(B7*B23)+(B8*C23)</f>
        <v>71100</v>
      </c>
      <c r="E23" s="87">
        <f t="shared" si="0"/>
        <v>105228</v>
      </c>
    </row>
    <row r="24" spans="1:5" x14ac:dyDescent="0.25">
      <c r="A24" s="10" t="s">
        <v>24</v>
      </c>
    </row>
  </sheetData>
  <mergeCells count="1">
    <mergeCell ref="A6:B6"/>
  </mergeCells>
  <pageMargins left="0.75" right="0.75" top="1" bottom="1" header="0" footer="0"/>
  <pageSetup paperSize="9"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10" workbookViewId="0">
      <selection activeCell="I3" sqref="I3:I10"/>
    </sheetView>
  </sheetViews>
  <sheetFormatPr defaultColWidth="9.140625" defaultRowHeight="15" x14ac:dyDescent="0.25"/>
  <cols>
    <col min="1" max="1" width="17.28515625" style="10" customWidth="1"/>
    <col min="2" max="16384" width="9.140625" style="10"/>
  </cols>
  <sheetData>
    <row r="1" spans="1:14" ht="39.75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  <c r="K1" s="64"/>
      <c r="L1" s="64"/>
      <c r="M1" s="64"/>
      <c r="N1" s="64"/>
    </row>
    <row r="2" spans="1:14" x14ac:dyDescent="0.25">
      <c r="A2" s="43" t="s">
        <v>31</v>
      </c>
      <c r="B2" s="43" t="s">
        <v>32</v>
      </c>
      <c r="C2" s="43" t="s">
        <v>33</v>
      </c>
      <c r="D2" s="43" t="s">
        <v>34</v>
      </c>
      <c r="E2" s="43" t="s">
        <v>35</v>
      </c>
      <c r="F2" s="43" t="s">
        <v>36</v>
      </c>
      <c r="G2" s="43" t="s">
        <v>37</v>
      </c>
      <c r="H2" s="43" t="s">
        <v>38</v>
      </c>
      <c r="I2" s="43" t="s">
        <v>39</v>
      </c>
      <c r="K2" s="64" t="s">
        <v>61</v>
      </c>
      <c r="L2" s="64"/>
      <c r="M2" s="64"/>
      <c r="N2" s="64"/>
    </row>
    <row r="3" spans="1:14" x14ac:dyDescent="0.25">
      <c r="A3" s="43" t="s">
        <v>40</v>
      </c>
      <c r="B3" s="43">
        <v>10.25</v>
      </c>
      <c r="C3" s="43">
        <v>56.2</v>
      </c>
      <c r="D3" s="43">
        <v>15.32</v>
      </c>
      <c r="E3" s="43">
        <v>54.32</v>
      </c>
      <c r="F3" s="43">
        <v>12.26</v>
      </c>
      <c r="G3" s="43">
        <v>59</v>
      </c>
      <c r="H3" s="63">
        <f>SUM(B3:G3)</f>
        <v>207.35</v>
      </c>
      <c r="I3" s="88">
        <f>H3/H10</f>
        <v>0.10567769805585654</v>
      </c>
      <c r="K3" s="64" t="s">
        <v>62</v>
      </c>
      <c r="L3" s="64"/>
      <c r="M3" s="64"/>
      <c r="N3" s="64"/>
    </row>
    <row r="4" spans="1:14" x14ac:dyDescent="0.25">
      <c r="A4" s="43" t="s">
        <v>41</v>
      </c>
      <c r="B4" s="43">
        <v>35.14</v>
      </c>
      <c r="C4" s="43">
        <v>35.235999999999997</v>
      </c>
      <c r="D4" s="43">
        <v>12.35</v>
      </c>
      <c r="E4" s="43">
        <v>45.234999999999999</v>
      </c>
      <c r="F4" s="43">
        <v>65.400000000000006</v>
      </c>
      <c r="G4" s="43">
        <v>65.45</v>
      </c>
      <c r="H4" s="63">
        <f t="shared" ref="H4:H9" si="0">SUM(B4:G4)</f>
        <v>258.81099999999998</v>
      </c>
      <c r="I4" s="88">
        <f>H4/H10</f>
        <v>0.13190523612989768</v>
      </c>
      <c r="K4" s="64"/>
      <c r="L4" s="64"/>
      <c r="M4" s="64"/>
      <c r="N4" s="64"/>
    </row>
    <row r="5" spans="1:14" x14ac:dyDescent="0.25">
      <c r="A5" s="43" t="s">
        <v>42</v>
      </c>
      <c r="B5" s="43">
        <v>22.5</v>
      </c>
      <c r="C5" s="43">
        <v>45.365000000000002</v>
      </c>
      <c r="D5" s="43">
        <v>45.652999999999999</v>
      </c>
      <c r="E5" s="43">
        <v>46</v>
      </c>
      <c r="F5" s="43">
        <v>46.110999999999997</v>
      </c>
      <c r="G5" s="43">
        <v>65.215000000000003</v>
      </c>
      <c r="H5" s="63">
        <f t="shared" si="0"/>
        <v>270.84399999999999</v>
      </c>
      <c r="I5" s="88">
        <f>H5/H10</f>
        <v>0.13803795732934848</v>
      </c>
    </row>
    <row r="6" spans="1:14" x14ac:dyDescent="0.25">
      <c r="A6" s="43" t="s">
        <v>43</v>
      </c>
      <c r="B6" s="43">
        <v>36</v>
      </c>
      <c r="C6" s="43">
        <v>35</v>
      </c>
      <c r="D6" s="43">
        <v>65.563999999999993</v>
      </c>
      <c r="E6" s="43">
        <v>37</v>
      </c>
      <c r="F6" s="43">
        <v>65.197999999999993</v>
      </c>
      <c r="G6" s="43">
        <v>24.652000000000001</v>
      </c>
      <c r="H6" s="63">
        <f t="shared" si="0"/>
        <v>263.41399999999999</v>
      </c>
      <c r="I6" s="88">
        <f>H6/H10</f>
        <v>0.13425119438478608</v>
      </c>
    </row>
    <row r="7" spans="1:14" x14ac:dyDescent="0.25">
      <c r="A7" s="43" t="s">
        <v>44</v>
      </c>
      <c r="B7" s="43">
        <v>40</v>
      </c>
      <c r="C7" s="43">
        <v>64.236000000000004</v>
      </c>
      <c r="D7" s="43">
        <v>45</v>
      </c>
      <c r="E7" s="43">
        <v>59.56</v>
      </c>
      <c r="F7" s="43">
        <v>36</v>
      </c>
      <c r="G7" s="43">
        <v>56.3</v>
      </c>
      <c r="H7" s="63">
        <f t="shared" si="0"/>
        <v>301.096</v>
      </c>
      <c r="I7" s="88">
        <f>H7/H10</f>
        <v>0.15345614745033123</v>
      </c>
      <c r="K7" s="11" t="s">
        <v>166</v>
      </c>
    </row>
    <row r="8" spans="1:14" x14ac:dyDescent="0.25">
      <c r="A8" s="43" t="s">
        <v>45</v>
      </c>
      <c r="B8" s="43">
        <v>56.32</v>
      </c>
      <c r="C8" s="43">
        <v>45.652999999999999</v>
      </c>
      <c r="D8" s="43">
        <v>56.2</v>
      </c>
      <c r="E8" s="43">
        <v>69.930000000000007</v>
      </c>
      <c r="F8" s="43">
        <v>65</v>
      </c>
      <c r="G8" s="43">
        <v>56.83</v>
      </c>
      <c r="H8" s="63">
        <f t="shared" si="0"/>
        <v>349.93299999999999</v>
      </c>
      <c r="I8" s="88">
        <f>H8/H10</f>
        <v>0.17834634151810969</v>
      </c>
      <c r="K8" s="11" t="s">
        <v>138</v>
      </c>
    </row>
    <row r="9" spans="1:14" x14ac:dyDescent="0.25">
      <c r="A9" s="43" t="s">
        <v>46</v>
      </c>
      <c r="B9" s="43">
        <v>56.32</v>
      </c>
      <c r="C9" s="43">
        <v>45</v>
      </c>
      <c r="D9" s="43">
        <v>23.23</v>
      </c>
      <c r="E9" s="43">
        <v>79</v>
      </c>
      <c r="F9" s="43">
        <v>45.9</v>
      </c>
      <c r="G9" s="43">
        <v>61.2</v>
      </c>
      <c r="H9" s="63">
        <f t="shared" si="0"/>
        <v>310.65000000000003</v>
      </c>
      <c r="I9" s="88">
        <f>H9/H10</f>
        <v>0.15832542513167031</v>
      </c>
    </row>
    <row r="10" spans="1:14" x14ac:dyDescent="0.25">
      <c r="A10" s="43" t="s">
        <v>5</v>
      </c>
      <c r="B10" s="63">
        <f>SUM(B3:B9)</f>
        <v>256.52999999999997</v>
      </c>
      <c r="C10" s="63">
        <f t="shared" ref="C10:H10" si="1">SUM(C3:C9)</f>
        <v>326.69000000000005</v>
      </c>
      <c r="D10" s="63">
        <f t="shared" si="1"/>
        <v>263.31700000000001</v>
      </c>
      <c r="E10" s="63">
        <f t="shared" si="1"/>
        <v>391.04500000000002</v>
      </c>
      <c r="F10" s="63">
        <f t="shared" si="1"/>
        <v>335.86899999999997</v>
      </c>
      <c r="G10" s="63">
        <f t="shared" si="1"/>
        <v>388.64699999999999</v>
      </c>
      <c r="H10" s="63">
        <f t="shared" si="1"/>
        <v>1962.098</v>
      </c>
      <c r="I10" s="88">
        <f>H10/H10</f>
        <v>1</v>
      </c>
    </row>
    <row r="11" spans="1:14" x14ac:dyDescent="0.25">
      <c r="K11" s="62" t="s">
        <v>165</v>
      </c>
    </row>
    <row r="12" spans="1:14" x14ac:dyDescent="0.25">
      <c r="A12" s="61" t="s">
        <v>59</v>
      </c>
    </row>
    <row r="14" spans="1:14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14" x14ac:dyDescent="0.25">
      <c r="A15" s="36"/>
      <c r="B15" s="36"/>
      <c r="C15" s="36"/>
      <c r="D15" s="36"/>
      <c r="E15" s="36"/>
      <c r="F15" s="36"/>
      <c r="G15" s="36"/>
      <c r="H15" s="36"/>
      <c r="I15" s="36"/>
    </row>
    <row r="16" spans="1:14" x14ac:dyDescent="0.25">
      <c r="A16" s="36"/>
      <c r="B16" s="36"/>
      <c r="C16" s="36"/>
      <c r="D16" s="36"/>
      <c r="E16" s="36"/>
      <c r="F16" s="36"/>
      <c r="G16" s="36"/>
      <c r="H16" s="36"/>
      <c r="I16" s="36"/>
    </row>
    <row r="17" spans="1:9" x14ac:dyDescent="0.25">
      <c r="A17" s="36"/>
      <c r="B17" s="36"/>
      <c r="C17" s="36"/>
      <c r="D17" s="36"/>
      <c r="E17" s="36"/>
      <c r="F17" s="36"/>
      <c r="G17" s="36"/>
      <c r="H17" s="36"/>
      <c r="I17" s="36"/>
    </row>
    <row r="18" spans="1:9" x14ac:dyDescent="0.25">
      <c r="A18" s="36"/>
      <c r="B18" s="36"/>
      <c r="C18" s="36"/>
      <c r="D18" s="36"/>
      <c r="E18" s="36"/>
      <c r="F18" s="36"/>
      <c r="G18" s="36"/>
      <c r="H18" s="36"/>
      <c r="I18" s="36"/>
    </row>
    <row r="19" spans="1:9" x14ac:dyDescent="0.25">
      <c r="A19" s="36"/>
      <c r="B19" s="36"/>
      <c r="C19" s="36"/>
      <c r="D19" s="36"/>
      <c r="E19" s="36"/>
      <c r="F19" s="36"/>
      <c r="G19" s="36"/>
      <c r="H19" s="36"/>
      <c r="I19" s="36"/>
    </row>
    <row r="20" spans="1:9" x14ac:dyDescent="0.25">
      <c r="A20" s="36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x14ac:dyDescent="0.25">
      <c r="A23" s="36"/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9" x14ac:dyDescent="0.25">
      <c r="A26" s="36"/>
      <c r="B26" s="36"/>
      <c r="C26" s="36"/>
      <c r="D26" s="36"/>
      <c r="E26" s="36"/>
      <c r="F26" s="36"/>
      <c r="G26" s="36"/>
      <c r="H26" s="36"/>
      <c r="I26" s="36"/>
    </row>
  </sheetData>
  <mergeCells count="1">
    <mergeCell ref="A1:I1"/>
  </mergeCells>
  <hyperlinks>
    <hyperlink ref="K11" r:id="rId1"/>
  </hyperlinks>
  <pageMargins left="0.75" right="0.75" top="1" bottom="1" header="0" footer="0"/>
  <pageSetup paperSize="9" orientation="portrait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Equation.3" shapeId="33793" r:id="rId5">
          <objectPr defaultSize="0" autoPict="0" r:id="rId6">
            <anchor moveWithCells="1" sizeWithCells="1">
              <from>
                <xdr:col>10</xdr:col>
                <xdr:colOff>485775</xdr:colOff>
                <xdr:row>0</xdr:row>
                <xdr:rowOff>295275</xdr:rowOff>
              </from>
              <to>
                <xdr:col>13</xdr:col>
                <xdr:colOff>285750</xdr:colOff>
                <xdr:row>3</xdr:row>
                <xdr:rowOff>95250</xdr:rowOff>
              </to>
            </anchor>
          </objectPr>
        </oleObject>
      </mc:Choice>
      <mc:Fallback>
        <oleObject progId="Equation.3" shapeId="3379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rel 1</vt:lpstr>
      <vt:lpstr>rel 2</vt:lpstr>
      <vt:lpstr>rel 3</vt:lpstr>
      <vt:lpstr>rel 4</vt:lpstr>
      <vt:lpstr>rel 5</vt:lpstr>
      <vt:lpstr>rel 6</vt:lpstr>
      <vt:lpstr>poimenovanje</vt:lpstr>
      <vt:lpstr>abs 1</vt:lpstr>
      <vt:lpstr>abs 2</vt:lpstr>
      <vt:lpstr>mešano 1</vt:lpstr>
      <vt:lpstr>mešano 2</vt:lpstr>
      <vt:lpstr>konsolidacija</vt:lpstr>
      <vt:lpstr>vrednost_v_CAD</vt:lpstr>
      <vt:lpstr>vrednost_v_EUR</vt:lpstr>
      <vt:lpstr>vrednost_v_USD</vt:lpstr>
    </vt:vector>
  </TitlesOfParts>
  <Company>Fundak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Fundak</dc:creator>
  <cp:lastModifiedBy>klemen krebelj</cp:lastModifiedBy>
  <cp:lastPrinted>2001-10-03T10:32:16Z</cp:lastPrinted>
  <dcterms:created xsi:type="dcterms:W3CDTF">2001-10-03T10:29:19Z</dcterms:created>
  <dcterms:modified xsi:type="dcterms:W3CDTF">2022-03-08T19:53:36Z</dcterms:modified>
</cp:coreProperties>
</file>